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1 60 Min" sheetId="5" r:id="rId2"/>
    <sheet name="Comptage Vitesse Sens1 60 Min B" sheetId="3" r:id="rId3"/>
  </sheets>
  <definedNames>
    <definedName name="debit_total">'Comptage Vitesse Sens1 60 Min B'!$T$36</definedName>
    <definedName name="_xlnm.Print_Area" localSheetId="2">'Comptage Vitesse Sens1 60 Min 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<sst xmlns="http://schemas.openxmlformats.org/spreadsheetml/2006/main" count="1058" uniqueCount="171">
  <si>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</si>
  <si>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</si>
  <si>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</si>
  <si>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</si>
  <si>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</si>
  <si>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</si>
  <si>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</si>
  <si>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</si>
  <si>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</si>
  <si>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</si>
  <si>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</si>
  <si>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</si>
  <si>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</si>
  <si>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</si>
  <si>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</si>
  <si>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</si>
  <si>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</si>
  <si>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</si>
  <si>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</si>
  <si>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</si>
  <si>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</si>
  <si>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</si>
  <si>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</si>
  <si>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</si>
  <si>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</si>
  <si>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</si>
  <si>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</si>
  <si>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</si>
  <si>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</si>
  <si>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</si>
  <si>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</si>
  <si>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</si>
  <si>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</si>
  <si>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</si>
  <si>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</si>
  <si>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</si>
  <si>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</si>
  <si>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</si>
  <si>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</si>
  <si>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</si>
  <si>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</si>
  <si>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</si>
  <si>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</si>
  <si>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</si>
  <si>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</si>
  <si>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</si>
  <si>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</si>
  <si>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</si>
  <si>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</si>
  <si>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</si>
  <si>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</si>
  <si>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</si>
  <si>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</si>
  <si>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</si>
  <si>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</si>
  <si>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</si>
  <si>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</si>
  <si>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</si>
  <si>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</si>
  <si>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</si>
  <si>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</si>
  <si>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</si>
  <si>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</si>
  <si>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</si>
  <si>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</si>
  <si>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</si>
  <si>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</si>
  <si>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</si>
  <si>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</si>
  <si>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</si>
  <si>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</si>
  <si>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</si>
  <si>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</si>
  <si>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</si>
  <si>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</si>
  <si>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</si>
  <si>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</si>
  <si>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</si>
  <si>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</si>
  <si>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</si>
  <si>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</si>
  <si>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</si>
  <si>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</si>
  <si>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</si>
  <si>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</si>
  <si>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</si>
  <si>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</si>
  <si>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</si>
  <si>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</si>
  <si>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</si>
  <si>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</si>
  <si>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</si>
  <si>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</si>
  <si>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</si>
  <si>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</si>
  <si>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</si>
  <si>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</si>
  <si>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</si>
  <si>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</si>
  <si>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</si>
  <si>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</si>
  <si>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</si>
  <si>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</si>
  <si>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</si>
  <si>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</si>
  <si>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</si>
  <si>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</si>
  <si>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</si>
  <si>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</si>
  <si>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</si>
  <si>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</si>
  <si>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</si>
  <si>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</si>
  <si>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</si>
  <si>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</si>
  <si>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</si>
  <si>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</si>
  <si>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</si>
  <si>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</si>
  <si>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</si>
  <si>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</si>
  <si>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</si>
  <si>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</si>
  <si>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</si>
  <si>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</si>
  <si>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</si>
  <si>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</si>
  <si>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</si>
  <si>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</si>
  <si>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</si>
  <si>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</si>
  <si>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</si>
  <si>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</si>
  <si>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</si>
  <si>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</si>
  <si>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</si>
  <si>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</si>
  <si>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</si>
  <si>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</si>
  <si>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</si>
  <si>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</si>
  <si>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</si>
  <si>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</si>
  <si>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</si>
  <si>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</si>
  <si>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</si>
  <si>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</si>
  <si>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</si>
  <si>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</si>
  <si>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</si>
  <si>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</si>
  <si>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</si>
  <si>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</si>
  <si>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</si>
  <si>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</si>
  <si>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</si>
  <si>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</si>
  <si>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</si>
  <si>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</si>
  <si>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</si>
  <si>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Avenue du Président Wilson</t>
  </si>
  <si>
    <t>48.85552, 2.44029</t>
  </si>
  <si>
    <t>Poste 4 Rue Colmet Lépinay</t>
  </si>
  <si>
    <t>Rue Carnot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</si>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</sst>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1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0" fillId="16" borderId="0" xfId="0" applyFill="1"/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Sens1 60 Min B'!$T$8:$T$31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30</c:v>
                </c:pt>
                <c:pt idx="9">
                  <c:v>31</c:v>
                </c:pt>
                <c:pt idx="10">
                  <c:v>25</c:v>
                </c:pt>
                <c:pt idx="11">
                  <c:v>24</c:v>
                </c:pt>
                <c:pt idx="12">
                  <c:v>39</c:v>
                </c:pt>
                <c:pt idx="13">
                  <c:v>26</c:v>
                </c:pt>
                <c:pt idx="14">
                  <c:v>40</c:v>
                </c:pt>
                <c:pt idx="15">
                  <c:v>39</c:v>
                </c:pt>
                <c:pt idx="16">
                  <c:v>46</c:v>
                </c:pt>
                <c:pt idx="17">
                  <c:v>65</c:v>
                </c:pt>
                <c:pt idx="18">
                  <c:v>76</c:v>
                </c:pt>
                <c:pt idx="19">
                  <c:v>63</c:v>
                </c:pt>
                <c:pt idx="20">
                  <c:v>33</c:v>
                </c:pt>
                <c:pt idx="21">
                  <c:v>9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76576"/>
        <c:axId val="20378368"/>
        <c:axId val="0"/>
      </c:area3DChart>
      <c:catAx>
        <c:axId val="203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8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7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6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B'!$B$32,'Comptage Vitesse Sens1 60 Min B'!$D$32,'Comptage Vitesse Sens1 60 Min B'!$F$32,'Comptage Vitesse Sens1 60 Min B'!$H$32,'Comptage Vitesse Sens1 60 Min B'!$J$32,'Comptage Vitesse Sens1 60 Min B'!$L$32,'Comptage Vitesse Sens1 60 Min B'!$N$32,'Comptage Vitesse Sens1 60 Min B'!$P$32,'Comptage Vitesse Sens1 60 Min B'!$R$32)</c:f>
              <c:numCache>
                <c:formatCode>General</c:formatCode>
                <c:ptCount val="9"/>
                <c:pt idx="0">
                  <c:v>417</c:v>
                </c:pt>
                <c:pt idx="1">
                  <c:v>158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114112"/>
        <c:axId val="45115648"/>
        <c:axId val="0"/>
      </c:bar3DChart>
      <c:catAx>
        <c:axId val="451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564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511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4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B'!$C$32,'Comptage Vitesse Sens1 60 Min B'!$E$32,'Comptage Vitesse Sens1 60 Min B'!$G$32,'Comptage Vitesse Sens1 60 Min B'!$I$32,'Comptage Vitesse Sens1 60 Min B'!$K$32,'Comptage Vitesse Sens1 60 Min B'!$M$32,'Comptage Vitesse Sens1 60 Min B'!$O$32,'Comptage Vitesse Sens1 60 Min B'!$Q$32,'Comptage Vitesse Sens1 60 Min B'!$S$32)</c:f>
              <c:numCache>
                <c:formatCode>General</c:formatCode>
                <c:ptCount val="9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123840"/>
        <c:axId val="45146112"/>
        <c:axId val="0"/>
      </c:bar3DChart>
      <c:catAx>
        <c:axId val="451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4611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51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23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B'!$T$8:$T$31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30</c:v>
                </c:pt>
                <c:pt idx="9">
                  <c:v>31</c:v>
                </c:pt>
                <c:pt idx="10">
                  <c:v>25</c:v>
                </c:pt>
                <c:pt idx="11">
                  <c:v>24</c:v>
                </c:pt>
                <c:pt idx="12">
                  <c:v>39</c:v>
                </c:pt>
                <c:pt idx="13">
                  <c:v>26</c:v>
                </c:pt>
                <c:pt idx="14">
                  <c:v>40</c:v>
                </c:pt>
                <c:pt idx="15">
                  <c:v>39</c:v>
                </c:pt>
                <c:pt idx="16">
                  <c:v>46</c:v>
                </c:pt>
                <c:pt idx="17">
                  <c:v>65</c:v>
                </c:pt>
                <c:pt idx="18">
                  <c:v>76</c:v>
                </c:pt>
                <c:pt idx="19">
                  <c:v>63</c:v>
                </c:pt>
                <c:pt idx="20">
                  <c:v>33</c:v>
                </c:pt>
                <c:pt idx="21">
                  <c:v>9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58784"/>
        <c:axId val="45160320"/>
        <c:axId val="0"/>
      </c:area3DChart>
      <c:catAx>
        <c:axId val="451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6032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516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58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77088"/>
        <c:axId val="45191168"/>
        <c:axId val="0"/>
      </c:area3DChart>
      <c:catAx>
        <c:axId val="451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911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519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77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B'!$B$32,'Comptage Vitesse Sens1 60 Min B'!$D$32,'Comptage Vitesse Sens1 60 Min B'!$F$32,'Comptage Vitesse Sens1 60 Min B'!$H$32,'Comptage Vitesse Sens1 60 Min B'!$J$32,'Comptage Vitesse Sens1 60 Min B'!$L$32,'Comptage Vitesse Sens1 60 Min B'!$N$32,'Comptage Vitesse Sens1 60 Min B'!$P$32,'Comptage Vitesse Sens1 60 Min B'!$R$32)</c:f>
              <c:numCache>
                <c:formatCode>General</c:formatCode>
                <c:ptCount val="9"/>
                <c:pt idx="0">
                  <c:v>417</c:v>
                </c:pt>
                <c:pt idx="1">
                  <c:v>158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202816"/>
        <c:axId val="45212800"/>
        <c:axId val="0"/>
      </c:bar3DChart>
      <c:catAx>
        <c:axId val="452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1280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521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028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B'!$C$32,'Comptage Vitesse Sens1 60 Min B'!$E$32,'Comptage Vitesse Sens1 60 Min B'!$G$32,'Comptage Vitesse Sens1 60 Min B'!$I$32,'Comptage Vitesse Sens1 60 Min B'!$K$32,'Comptage Vitesse Sens1 60 Min B'!$M$32,'Comptage Vitesse Sens1 60 Min B'!$O$32,'Comptage Vitesse Sens1 60 Min B'!$Q$32,'Comptage Vitesse Sens1 60 Min B'!$S$32)</c:f>
              <c:numCache>
                <c:formatCode>General</c:formatCode>
                <c:ptCount val="9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229184"/>
        <c:axId val="45230720"/>
        <c:axId val="0"/>
      </c:bar3DChart>
      <c:catAx>
        <c:axId val="452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3072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52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29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B'!$T$138:$T$161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19</c:v>
                </c:pt>
                <c:pt idx="8">
                  <c:v>24</c:v>
                </c:pt>
                <c:pt idx="9">
                  <c:v>43</c:v>
                </c:pt>
                <c:pt idx="10">
                  <c:v>27</c:v>
                </c:pt>
                <c:pt idx="11">
                  <c:v>31</c:v>
                </c:pt>
                <c:pt idx="12">
                  <c:v>43</c:v>
                </c:pt>
                <c:pt idx="13">
                  <c:v>35</c:v>
                </c:pt>
                <c:pt idx="14">
                  <c:v>58</c:v>
                </c:pt>
                <c:pt idx="15">
                  <c:v>27</c:v>
                </c:pt>
                <c:pt idx="16">
                  <c:v>46</c:v>
                </c:pt>
                <c:pt idx="17">
                  <c:v>80</c:v>
                </c:pt>
                <c:pt idx="18">
                  <c:v>100</c:v>
                </c:pt>
                <c:pt idx="19">
                  <c:v>46</c:v>
                </c:pt>
                <c:pt idx="20">
                  <c:v>45</c:v>
                </c:pt>
                <c:pt idx="21">
                  <c:v>20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267584"/>
        <c:axId val="45281664"/>
        <c:axId val="0"/>
      </c:area3DChart>
      <c:catAx>
        <c:axId val="452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81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28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67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64288"/>
        <c:axId val="45565824"/>
        <c:axId val="0"/>
      </c:area3DChart>
      <c:catAx>
        <c:axId val="455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5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6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4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B'!$B$162,'Comptage Vitesse Sens1 60 Min B'!$D$162,'Comptage Vitesse Sens1 60 Min B'!$F$162,'Comptage Vitesse Sens1 60 Min B'!$H$162,'Comptage Vitesse Sens1 60 Min B'!$J$162,'Comptage Vitesse Sens1 60 Min B'!$L$162,'Comptage Vitesse Sens1 60 Min B'!$N$162,'Comptage Vitesse Sens1 60 Min B'!$P$162,'Comptage Vitesse Sens1 60 Min B'!$R$162)</c:f>
              <c:numCache>
                <c:formatCode>General</c:formatCode>
                <c:ptCount val="9"/>
                <c:pt idx="0">
                  <c:v>456</c:v>
                </c:pt>
                <c:pt idx="1">
                  <c:v>215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94112"/>
        <c:axId val="45595648"/>
        <c:axId val="0"/>
      </c:bar3DChart>
      <c:catAx>
        <c:axId val="45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95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9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94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B'!$C$162,'Comptage Vitesse Sens1 60 Min B'!$E$162,'Comptage Vitesse Sens1 60 Min B'!$G$162,'Comptage Vitesse Sens1 60 Min B'!$I$162,'Comptage Vitesse Sens1 60 Min B'!$K$162,'Comptage Vitesse Sens1 60 Min B'!$M$162,'Comptage Vitesse Sens1 60 Min B'!$O$162,'Comptage Vitesse Sens1 60 Min B'!$Q$162,'Comptage Vitesse Sens1 60 Min B'!$S$162)</c:f>
              <c:numCache>
                <c:formatCode>General</c:formatCode>
                <c:ptCount val="9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12032"/>
        <c:axId val="45941504"/>
        <c:axId val="0"/>
      </c:bar3DChart>
      <c:catAx>
        <c:axId val="456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41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94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2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751104"/>
        <c:axId val="20752640"/>
        <c:axId val="0"/>
      </c:area3DChart>
      <c:catAx>
        <c:axId val="2075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52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75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51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11</c:v>
                </c:pt>
                <c:pt idx="8">
                  <c:v>21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37</c:v>
                </c:pt>
                <c:pt idx="13">
                  <c:v>34</c:v>
                </c:pt>
                <c:pt idx="14">
                  <c:v>29</c:v>
                </c:pt>
                <c:pt idx="15">
                  <c:v>31</c:v>
                </c:pt>
                <c:pt idx="16">
                  <c:v>50</c:v>
                </c:pt>
                <c:pt idx="17">
                  <c:v>74</c:v>
                </c:pt>
                <c:pt idx="18">
                  <c:v>85</c:v>
                </c:pt>
                <c:pt idx="19">
                  <c:v>85</c:v>
                </c:pt>
                <c:pt idx="20">
                  <c:v>43</c:v>
                </c:pt>
                <c:pt idx="21">
                  <c:v>17</c:v>
                </c:pt>
                <c:pt idx="22">
                  <c:v>22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974656"/>
        <c:axId val="45976192"/>
        <c:axId val="0"/>
      </c:area3DChart>
      <c:catAx>
        <c:axId val="459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76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97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74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988480"/>
        <c:axId val="45998464"/>
        <c:axId val="0"/>
      </c:area3DChart>
      <c:catAx>
        <c:axId val="459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98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99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88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B'!$B$227,'Comptage Vitesse Sens1 60 Min B'!$D$227,'Comptage Vitesse Sens1 60 Min B'!$F$227,'Comptage Vitesse Sens1 60 Min B'!$H$227,'Comptage Vitesse Sens1 60 Min B'!$J$227,'Comptage Vitesse Sens1 60 Min B'!$L$227,'Comptage Vitesse Sens1 60 Min B'!$N$227,'Comptage Vitesse Sens1 60 Min B'!$P$227,'Comptage Vitesse Sens1 60 Min B'!$R$227)</c:f>
              <c:numCache>
                <c:formatCode>General</c:formatCode>
                <c:ptCount val="9"/>
                <c:pt idx="0">
                  <c:v>481</c:v>
                </c:pt>
                <c:pt idx="1">
                  <c:v>193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014464"/>
        <c:axId val="46016000"/>
        <c:axId val="0"/>
      </c:bar3DChart>
      <c:catAx>
        <c:axId val="460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1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1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14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B'!$C$227,'Comptage Vitesse Sens1 60 Min B'!$E$227,'Comptage Vitesse Sens1 60 Min B'!$G$227,'Comptage Vitesse Sens1 60 Min B'!$I$227,'Comptage Vitesse Sens1 60 Min B'!$K$227,'Comptage Vitesse Sens1 60 Min B'!$M$227,'Comptage Vitesse Sens1 60 Min B'!$O$227,'Comptage Vitesse Sens1 60 Min B'!$Q$227,'Comptage Vitesse Sens1 60 Min B'!$S$227)</c:f>
              <c:numCache>
                <c:formatCode>General</c:formatCode>
                <c:ptCount val="9"/>
                <c:pt idx="0">
                  <c:v>19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048768"/>
        <c:axId val="46050304"/>
        <c:axId val="0"/>
      </c:bar3DChart>
      <c:catAx>
        <c:axId val="460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5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5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48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9</c:v>
                </c:pt>
                <c:pt idx="8">
                  <c:v>21</c:v>
                </c:pt>
                <c:pt idx="9">
                  <c:v>24</c:v>
                </c:pt>
                <c:pt idx="10">
                  <c:v>31</c:v>
                </c:pt>
                <c:pt idx="11">
                  <c:v>40</c:v>
                </c:pt>
                <c:pt idx="12">
                  <c:v>40</c:v>
                </c:pt>
                <c:pt idx="13">
                  <c:v>29</c:v>
                </c:pt>
                <c:pt idx="14">
                  <c:v>41</c:v>
                </c:pt>
                <c:pt idx="15">
                  <c:v>54</c:v>
                </c:pt>
                <c:pt idx="16">
                  <c:v>67</c:v>
                </c:pt>
                <c:pt idx="17">
                  <c:v>61</c:v>
                </c:pt>
                <c:pt idx="18">
                  <c:v>64</c:v>
                </c:pt>
                <c:pt idx="19">
                  <c:v>57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067072"/>
        <c:axId val="46314624"/>
        <c:axId val="0"/>
      </c:area3DChart>
      <c:catAx>
        <c:axId val="4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314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31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67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490752"/>
        <c:axId val="46492288"/>
        <c:axId val="0"/>
      </c:area3DChart>
      <c:catAx>
        <c:axId val="464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92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49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90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B'!$B$292,'Comptage Vitesse Sens1 60 Min B'!$D$292,'Comptage Vitesse Sens1 60 Min B'!$F$292,'Comptage Vitesse Sens1 60 Min B'!$H$292,'Comptage Vitesse Sens1 60 Min B'!$J$292,'Comptage Vitesse Sens1 60 Min B'!$L$292,'Comptage Vitesse Sens1 60 Min B'!$N$292,'Comptage Vitesse Sens1 60 Min B'!$P$292,'Comptage Vitesse Sens1 60 Min B'!$R$292)</c:f>
              <c:numCache>
                <c:formatCode>General</c:formatCode>
                <c:ptCount val="9"/>
                <c:pt idx="0">
                  <c:v>490</c:v>
                </c:pt>
                <c:pt idx="1">
                  <c:v>186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508288"/>
        <c:axId val="46510080"/>
        <c:axId val="0"/>
      </c:bar3DChart>
      <c:catAx>
        <c:axId val="465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1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51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08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B'!$C$292,'Comptage Vitesse Sens1 60 Min B'!$E$292,'Comptage Vitesse Sens1 60 Min B'!$G$292,'Comptage Vitesse Sens1 60 Min B'!$I$292,'Comptage Vitesse Sens1 60 Min B'!$K$292,'Comptage Vitesse Sens1 60 Min B'!$M$292,'Comptage Vitesse Sens1 60 Min B'!$O$292,'Comptage Vitesse Sens1 60 Min B'!$Q$292,'Comptage Vitesse Sens1 60 Min B'!$S$292)</c:f>
              <c:numCache>
                <c:formatCode>General</c:formatCode>
                <c:ptCount val="9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526464"/>
        <c:axId val="46528000"/>
        <c:axId val="0"/>
      </c:bar3DChart>
      <c:catAx>
        <c:axId val="465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28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52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26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B'!$T$333:$T$356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11</c:v>
                </c:pt>
                <c:pt idx="9">
                  <c:v>37</c:v>
                </c:pt>
                <c:pt idx="10">
                  <c:v>34</c:v>
                </c:pt>
                <c:pt idx="11">
                  <c:v>37</c:v>
                </c:pt>
                <c:pt idx="12">
                  <c:v>37</c:v>
                </c:pt>
                <c:pt idx="13">
                  <c:v>43</c:v>
                </c:pt>
                <c:pt idx="14">
                  <c:v>37</c:v>
                </c:pt>
                <c:pt idx="15">
                  <c:v>56</c:v>
                </c:pt>
                <c:pt idx="16">
                  <c:v>32</c:v>
                </c:pt>
                <c:pt idx="17">
                  <c:v>46</c:v>
                </c:pt>
                <c:pt idx="18">
                  <c:v>52</c:v>
                </c:pt>
                <c:pt idx="19">
                  <c:v>50</c:v>
                </c:pt>
                <c:pt idx="20">
                  <c:v>32</c:v>
                </c:pt>
                <c:pt idx="21">
                  <c:v>44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684032"/>
        <c:axId val="46685568"/>
        <c:axId val="0"/>
      </c:area3DChart>
      <c:catAx>
        <c:axId val="466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85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68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84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697856"/>
        <c:axId val="46703744"/>
        <c:axId val="0"/>
      </c:area3DChart>
      <c:catAx>
        <c:axId val="466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03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70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97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B'!$B$32,'Comptage Vitesse Sens1 60 Min B'!$D$32,'Comptage Vitesse Sens1 60 Min B'!$F$32,'Comptage Vitesse Sens1 60 Min B'!$H$32,'Comptage Vitesse Sens1 60 Min B'!$J$32,'Comptage Vitesse Sens1 60 Min B'!$L$32,'Comptage Vitesse Sens1 60 Min B'!$N$32,'Comptage Vitesse Sens1 60 Min B'!$P$32,'Comptage Vitesse Sens1 60 Min B'!$R$32)</c:f>
              <c:numCache>
                <c:formatCode>General</c:formatCode>
                <c:ptCount val="9"/>
                <c:pt idx="0">
                  <c:v>417</c:v>
                </c:pt>
                <c:pt idx="1">
                  <c:v>158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64544"/>
        <c:axId val="20766080"/>
        <c:axId val="0"/>
      </c:bar3DChart>
      <c:catAx>
        <c:axId val="20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64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B'!$B$357,'Comptage Vitesse Sens1 60 Min B'!$D$357,'Comptage Vitesse Sens1 60 Min B'!$F$357,'Comptage Vitesse Sens1 60 Min B'!$H$357,'Comptage Vitesse Sens1 60 Min B'!$J$357,'Comptage Vitesse Sens1 60 Min B'!$L$357,'Comptage Vitesse Sens1 60 Min B'!$N$357,'Comptage Vitesse Sens1 60 Min B'!$P$357,'Comptage Vitesse Sens1 60 Min B'!$R$357)</c:f>
              <c:numCache>
                <c:formatCode>General</c:formatCode>
                <c:ptCount val="9"/>
                <c:pt idx="0">
                  <c:v>452</c:v>
                </c:pt>
                <c:pt idx="1">
                  <c:v>158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961408"/>
        <c:axId val="46962944"/>
        <c:axId val="0"/>
      </c:bar3DChart>
      <c:catAx>
        <c:axId val="469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9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61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B'!$C$357,'Comptage Vitesse Sens1 60 Min B'!$E$357,'Comptage Vitesse Sens1 60 Min B'!$G$357,'Comptage Vitesse Sens1 60 Min B'!$I$357,'Comptage Vitesse Sens1 60 Min B'!$K$357,'Comptage Vitesse Sens1 60 Min B'!$M$357,'Comptage Vitesse Sens1 60 Min B'!$O$357,'Comptage Vitesse Sens1 60 Min B'!$Q$357,'Comptage Vitesse Sens1 60 Min B'!$S$357)</c:f>
              <c:numCache>
                <c:formatCode>General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971136"/>
        <c:axId val="46985216"/>
        <c:axId val="0"/>
      </c:bar3DChart>
      <c:catAx>
        <c:axId val="469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8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98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71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B'!$T$398:$T$421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7</c:v>
                </c:pt>
                <c:pt idx="10">
                  <c:v>29</c:v>
                </c:pt>
                <c:pt idx="11">
                  <c:v>25</c:v>
                </c:pt>
                <c:pt idx="12">
                  <c:v>44</c:v>
                </c:pt>
                <c:pt idx="13">
                  <c:v>34</c:v>
                </c:pt>
                <c:pt idx="14">
                  <c:v>37</c:v>
                </c:pt>
                <c:pt idx="15">
                  <c:v>44</c:v>
                </c:pt>
                <c:pt idx="16">
                  <c:v>41</c:v>
                </c:pt>
                <c:pt idx="17">
                  <c:v>46</c:v>
                </c:pt>
                <c:pt idx="18">
                  <c:v>38</c:v>
                </c:pt>
                <c:pt idx="19">
                  <c:v>32</c:v>
                </c:pt>
                <c:pt idx="20">
                  <c:v>33</c:v>
                </c:pt>
                <c:pt idx="21">
                  <c:v>41</c:v>
                </c:pt>
                <c:pt idx="22">
                  <c:v>14</c:v>
                </c:pt>
                <c:pt idx="2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7079808"/>
        <c:axId val="47081344"/>
        <c:axId val="0"/>
      </c:area3DChart>
      <c:catAx>
        <c:axId val="470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81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708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79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7105920"/>
        <c:axId val="47107456"/>
        <c:axId val="0"/>
      </c:area3DChart>
      <c:catAx>
        <c:axId val="471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07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710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05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B'!$B$422,'Comptage Vitesse Sens1 60 Min B'!$D$422,'Comptage Vitesse Sens1 60 Min B'!$F$422,'Comptage Vitesse Sens1 60 Min B'!$H$422,'Comptage Vitesse Sens1 60 Min B'!$J$422,'Comptage Vitesse Sens1 60 Min B'!$L$422,'Comptage Vitesse Sens1 60 Min B'!$N$422,'Comptage Vitesse Sens1 60 Min B'!$P$422,'Comptage Vitesse Sens1 60 Min B'!$R$422)</c:f>
              <c:numCache>
                <c:formatCode>General</c:formatCode>
                <c:ptCount val="9"/>
                <c:pt idx="0">
                  <c:v>367</c:v>
                </c:pt>
                <c:pt idx="1">
                  <c:v>149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653824"/>
        <c:axId val="136676096"/>
        <c:axId val="0"/>
      </c:bar3DChart>
      <c:catAx>
        <c:axId val="1366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7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7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53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B'!$C$422,'Comptage Vitesse Sens1 60 Min B'!$E$422,'Comptage Vitesse Sens1 60 Min B'!$G$422,'Comptage Vitesse Sens1 60 Min B'!$I$422,'Comptage Vitesse Sens1 60 Min B'!$K$422,'Comptage Vitesse Sens1 60 Min B'!$M$422,'Comptage Vitesse Sens1 60 Min B'!$O$422,'Comptage Vitesse Sens1 60 Min B'!$Q$422,'Comptage Vitesse Sens1 60 Min B'!$S$422)</c:f>
              <c:numCache>
                <c:formatCode>General</c:formatCode>
                <c:ptCount val="9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733440"/>
        <c:axId val="136734976"/>
        <c:axId val="0"/>
      </c:bar3DChart>
      <c:catAx>
        <c:axId val="1367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3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73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33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B'!$T$528:$T$551</c:f>
              <c:numCache>
                <c:formatCode>0</c:formatCode>
                <c:ptCount val="24"/>
                <c:pt idx="0">
                  <c:v>10.571428571428571</c:v>
                </c:pt>
                <c:pt idx="1">
                  <c:v>6.7142857142857144</c:v>
                </c:pt>
                <c:pt idx="2">
                  <c:v>4.2857142857142856</c:v>
                </c:pt>
                <c:pt idx="3">
                  <c:v>2.4285714285714284</c:v>
                </c:pt>
                <c:pt idx="4">
                  <c:v>1.8571428571428572</c:v>
                </c:pt>
                <c:pt idx="5">
                  <c:v>1.7142857142857142</c:v>
                </c:pt>
                <c:pt idx="6">
                  <c:v>4.4285714285714288</c:v>
                </c:pt>
                <c:pt idx="7">
                  <c:v>9.5714285714285712</c:v>
                </c:pt>
                <c:pt idx="8">
                  <c:v>18</c:v>
                </c:pt>
                <c:pt idx="9">
                  <c:v>29.571428571428569</c:v>
                </c:pt>
                <c:pt idx="10">
                  <c:v>31.285714285714285</c:v>
                </c:pt>
                <c:pt idx="11">
                  <c:v>33</c:v>
                </c:pt>
                <c:pt idx="12">
                  <c:v>40.428571428571423</c:v>
                </c:pt>
                <c:pt idx="13">
                  <c:v>32.571428571428577</c:v>
                </c:pt>
                <c:pt idx="14">
                  <c:v>39.142857142857146</c:v>
                </c:pt>
                <c:pt idx="15">
                  <c:v>41.714285714285715</c:v>
                </c:pt>
                <c:pt idx="16">
                  <c:v>47.857142857142854</c:v>
                </c:pt>
                <c:pt idx="17">
                  <c:v>60.428571428571423</c:v>
                </c:pt>
                <c:pt idx="18">
                  <c:v>72.571428571428569</c:v>
                </c:pt>
                <c:pt idx="19">
                  <c:v>52.714285714285715</c:v>
                </c:pt>
                <c:pt idx="20">
                  <c:v>35.857142857142861</c:v>
                </c:pt>
                <c:pt idx="21">
                  <c:v>27.285714285714285</c:v>
                </c:pt>
                <c:pt idx="22">
                  <c:v>18.142857142857142</c:v>
                </c:pt>
                <c:pt idx="23">
                  <c:v>12.142857142857144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755840"/>
        <c:axId val="136786304"/>
        <c:axId val="0"/>
      </c:area3DChart>
      <c:catAx>
        <c:axId val="1367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86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78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55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0.2857142857142857</c:v>
                </c:pt>
                <c:pt idx="7">
                  <c:v>0.5714285714285714</c:v>
                </c:pt>
                <c:pt idx="8">
                  <c:v>0.5714285714285714</c:v>
                </c:pt>
                <c:pt idx="9">
                  <c:v>0.7142857142857143</c:v>
                </c:pt>
                <c:pt idx="10">
                  <c:v>0.14285714285714285</c:v>
                </c:pt>
                <c:pt idx="11">
                  <c:v>1.5714285714285712</c:v>
                </c:pt>
                <c:pt idx="12">
                  <c:v>1</c:v>
                </c:pt>
                <c:pt idx="13">
                  <c:v>0.5714285714285714</c:v>
                </c:pt>
                <c:pt idx="14">
                  <c:v>0.7142857142857143</c:v>
                </c:pt>
                <c:pt idx="15">
                  <c:v>0.42857142857142855</c:v>
                </c:pt>
                <c:pt idx="16">
                  <c:v>0.42857142857142855</c:v>
                </c:pt>
                <c:pt idx="17">
                  <c:v>0.8571428571428571</c:v>
                </c:pt>
                <c:pt idx="18">
                  <c:v>1.8571428571428572</c:v>
                </c:pt>
                <c:pt idx="19">
                  <c:v>1.5714285714285714</c:v>
                </c:pt>
                <c:pt idx="20">
                  <c:v>0.5714285714285714</c:v>
                </c:pt>
                <c:pt idx="21">
                  <c:v>0.2857142857142857</c:v>
                </c:pt>
                <c:pt idx="22">
                  <c:v>0.14285714285714285</c:v>
                </c:pt>
                <c:pt idx="23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814976"/>
        <c:axId val="136816512"/>
        <c:axId val="0"/>
      </c:area3DChart>
      <c:catAx>
        <c:axId val="1368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16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81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14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B'!$B$552,'Comptage Vitesse Sens1 60 Min B'!$D$552,'Comptage Vitesse Sens1 60 Min B'!$F$552,'Comptage Vitesse Sens1 60 Min B'!$H$552,'Comptage Vitesse Sens1 60 Min B'!$J$552,'Comptage Vitesse Sens1 60 Min B'!$L$552,'Comptage Vitesse Sens1 60 Min B'!$N$552,'Comptage Vitesse Sens1 60 Min B'!$P$552,'Comptage Vitesse Sens1 60 Min B'!$R$552)</c:f>
              <c:numCache>
                <c:formatCode>General</c:formatCode>
                <c:ptCount val="9"/>
                <c:pt idx="0">
                  <c:v>441.42857142857144</c:v>
                </c:pt>
                <c:pt idx="1">
                  <c:v>174.28571428571425</c:v>
                </c:pt>
                <c:pt idx="2">
                  <c:v>17.857142857142854</c:v>
                </c:pt>
                <c:pt idx="3">
                  <c:v>0.71428571428571419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18656"/>
        <c:axId val="138120192"/>
        <c:axId val="0"/>
      </c:bar3DChart>
      <c:catAx>
        <c:axId val="1381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2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2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18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B'!$C$552,'Comptage Vitesse Sens1 60 Min B'!$E$552,'Comptage Vitesse Sens1 60 Min B'!$G$552,'Comptage Vitesse Sens1 60 Min B'!$I$552,'Comptage Vitesse Sens1 60 Min B'!$K$552,'Comptage Vitesse Sens1 60 Min B'!$M$552,'Comptage Vitesse Sens1 60 Min B'!$O$552,'Comptage Vitesse Sens1 60 Min B'!$Q$552,'Comptage Vitesse Sens1 60 Min B'!$S$552)</c:f>
              <c:numCache>
                <c:formatCode>General</c:formatCode>
                <c:ptCount val="9"/>
                <c:pt idx="0">
                  <c:v>11.142857142857144</c:v>
                </c:pt>
                <c:pt idx="1">
                  <c:v>1.4285714285714284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52960"/>
        <c:axId val="138171136"/>
        <c:axId val="0"/>
      </c:bar3DChart>
      <c:catAx>
        <c:axId val="1381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7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7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52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B'!$C$32,'Comptage Vitesse Sens1 60 Min B'!$E$32,'Comptage Vitesse Sens1 60 Min B'!$G$32,'Comptage Vitesse Sens1 60 Min B'!$I$32,'Comptage Vitesse Sens1 60 Min B'!$K$32,'Comptage Vitesse Sens1 60 Min B'!$M$32,'Comptage Vitesse Sens1 60 Min B'!$O$32,'Comptage Vitesse Sens1 60 Min B'!$Q$32,'Comptage Vitesse Sens1 60 Min B'!$S$32)</c:f>
              <c:numCache>
                <c:formatCode>General</c:formatCode>
                <c:ptCount val="9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74272"/>
        <c:axId val="20866176"/>
        <c:axId val="0"/>
      </c:bar3DChart>
      <c:catAx>
        <c:axId val="207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6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74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B'!$B$97,'Comptage Vitesse Sens1 60 Min B'!$D$97,'Comptage Vitesse Sens1 60 Min B'!$F$97,'Comptage Vitesse Sens1 60 Min B'!$H$97,'Comptage Vitesse Sens1 60 Min B'!$J$97,'Comptage Vitesse Sens1 60 Min B'!$L$97,'Comptage Vitesse Sens1 60 Min B'!$N$97,'Comptage Vitesse Sens1 60 Min B'!$P$97,'Comptage Vitesse Sens1 60 Min B'!$R$97)</c:f>
              <c:numCache>
                <c:formatCode>General</c:formatCode>
                <c:ptCount val="9"/>
                <c:pt idx="0">
                  <c:v>427</c:v>
                </c:pt>
                <c:pt idx="1">
                  <c:v>161</c:v>
                </c:pt>
                <c:pt idx="2">
                  <c:v>16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203904"/>
        <c:axId val="138205440"/>
        <c:axId val="0"/>
      </c:bar3DChart>
      <c:catAx>
        <c:axId val="13820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0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0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0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B'!$T$463:$T$486</c:f>
              <c:numCache>
                <c:formatCode>0</c:formatCode>
                <c:ptCount val="24"/>
                <c:pt idx="0">
                  <c:v>8.8000000000000007</c:v>
                </c:pt>
                <c:pt idx="1">
                  <c:v>4.8</c:v>
                </c:pt>
                <c:pt idx="2">
                  <c:v>2.6</c:v>
                </c:pt>
                <c:pt idx="3">
                  <c:v>1.5999999999999999</c:v>
                </c:pt>
                <c:pt idx="4">
                  <c:v>2</c:v>
                </c:pt>
                <c:pt idx="5">
                  <c:v>1.2000000000000002</c:v>
                </c:pt>
                <c:pt idx="6">
                  <c:v>5.4</c:v>
                </c:pt>
                <c:pt idx="7">
                  <c:v>12</c:v>
                </c:pt>
                <c:pt idx="8">
                  <c:v>22.2</c:v>
                </c:pt>
                <c:pt idx="9">
                  <c:v>32.6</c:v>
                </c:pt>
                <c:pt idx="10">
                  <c:v>31.199999999999996</c:v>
                </c:pt>
                <c:pt idx="11">
                  <c:v>33.800000000000004</c:v>
                </c:pt>
                <c:pt idx="12">
                  <c:v>40.4</c:v>
                </c:pt>
                <c:pt idx="13">
                  <c:v>30.2</c:v>
                </c:pt>
                <c:pt idx="14">
                  <c:v>40</c:v>
                </c:pt>
                <c:pt idx="15">
                  <c:v>38.4</c:v>
                </c:pt>
                <c:pt idx="16">
                  <c:v>52.4</c:v>
                </c:pt>
                <c:pt idx="17">
                  <c:v>66.2</c:v>
                </c:pt>
                <c:pt idx="18">
                  <c:v>83.6</c:v>
                </c:pt>
                <c:pt idx="19">
                  <c:v>57.4</c:v>
                </c:pt>
                <c:pt idx="20">
                  <c:v>37.200000000000003</c:v>
                </c:pt>
                <c:pt idx="21">
                  <c:v>21.2</c:v>
                </c:pt>
                <c:pt idx="22">
                  <c:v>19</c:v>
                </c:pt>
                <c:pt idx="23">
                  <c:v>12.6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Sens1 60 Min B'!$B$463</c:f>
              <c:numCache>
                <c:formatCode>0</c:formatCode>
                <c:ptCount val="1"/>
                <c:pt idx="0">
                  <c:v>5.4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52288"/>
        <c:axId val="138253824"/>
        <c:axId val="0"/>
      </c:area3DChart>
      <c:catAx>
        <c:axId val="1382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53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5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52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0.8</c:v>
                </c:pt>
                <c:pt idx="8">
                  <c:v>0.8</c:v>
                </c:pt>
                <c:pt idx="9">
                  <c:v>1</c:v>
                </c:pt>
                <c:pt idx="10">
                  <c:v>0.2</c:v>
                </c:pt>
                <c:pt idx="11">
                  <c:v>1.9999999999999998</c:v>
                </c:pt>
                <c:pt idx="12">
                  <c:v>1.4</c:v>
                </c:pt>
                <c:pt idx="13">
                  <c:v>0.60000000000000009</c:v>
                </c:pt>
                <c:pt idx="14">
                  <c:v>0.8</c:v>
                </c:pt>
                <c:pt idx="15">
                  <c:v>0.4</c:v>
                </c:pt>
                <c:pt idx="16">
                  <c:v>0.60000000000000009</c:v>
                </c:pt>
                <c:pt idx="17">
                  <c:v>0.6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413568"/>
        <c:axId val="138415104"/>
        <c:axId val="0"/>
      </c:area3DChart>
      <c:catAx>
        <c:axId val="13841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1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41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13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B'!$B$552,'Comptage Vitesse Sens1 60 Min B'!$D$552,'Comptage Vitesse Sens1 60 Min B'!$F$552,'Comptage Vitesse Sens1 60 Min B'!$H$552,'Comptage Vitesse Sens1 60 Min B'!$J$552,'Comptage Vitesse Sens1 60 Min B'!$L$552,'Comptage Vitesse Sens1 60 Min B'!$N$552,'Comptage Vitesse Sens1 60 Min B'!$P$552,'Comptage Vitesse Sens1 60 Min B'!$R$552)</c:f>
              <c:numCache>
                <c:formatCode>General</c:formatCode>
                <c:ptCount val="9"/>
                <c:pt idx="0">
                  <c:v>441.42857142857144</c:v>
                </c:pt>
                <c:pt idx="1">
                  <c:v>174.28571428571425</c:v>
                </c:pt>
                <c:pt idx="2">
                  <c:v>17.857142857142854</c:v>
                </c:pt>
                <c:pt idx="3">
                  <c:v>0.71428571428571419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35200"/>
        <c:axId val="138449280"/>
        <c:axId val="0"/>
      </c:bar3DChart>
      <c:catAx>
        <c:axId val="1384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35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B'!$C$552,'Comptage Vitesse Sens1 60 Min B'!$E$552,'Comptage Vitesse Sens1 60 Min B'!$G$552,'Comptage Vitesse Sens1 60 Min B'!$I$552,'Comptage Vitesse Sens1 60 Min B'!$K$552,'Comptage Vitesse Sens1 60 Min B'!$M$552,'Comptage Vitesse Sens1 60 Min B'!$O$552,'Comptage Vitesse Sens1 60 Min B'!$Q$552,'Comptage Vitesse Sens1 60 Min B'!$S$552)</c:f>
              <c:numCache>
                <c:formatCode>General</c:formatCode>
                <c:ptCount val="9"/>
                <c:pt idx="0">
                  <c:v>11.142857142857144</c:v>
                </c:pt>
                <c:pt idx="1">
                  <c:v>1.4285714285714284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583296"/>
        <c:axId val="140584832"/>
        <c:axId val="0"/>
      </c:bar3DChart>
      <c:catAx>
        <c:axId val="1405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58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58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583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B'!$T$73:$T$96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12</c:v>
                </c:pt>
                <c:pt idx="8">
                  <c:v>15</c:v>
                </c:pt>
                <c:pt idx="9">
                  <c:v>30</c:v>
                </c:pt>
                <c:pt idx="10">
                  <c:v>35</c:v>
                </c:pt>
                <c:pt idx="11">
                  <c:v>32</c:v>
                </c:pt>
                <c:pt idx="12">
                  <c:v>43</c:v>
                </c:pt>
                <c:pt idx="13">
                  <c:v>27</c:v>
                </c:pt>
                <c:pt idx="14">
                  <c:v>32</c:v>
                </c:pt>
                <c:pt idx="15">
                  <c:v>41</c:v>
                </c:pt>
                <c:pt idx="16">
                  <c:v>53</c:v>
                </c:pt>
                <c:pt idx="17">
                  <c:v>51</c:v>
                </c:pt>
                <c:pt idx="18">
                  <c:v>93</c:v>
                </c:pt>
                <c:pt idx="19">
                  <c:v>36</c:v>
                </c:pt>
                <c:pt idx="20">
                  <c:v>33</c:v>
                </c:pt>
                <c:pt idx="21">
                  <c:v>29</c:v>
                </c:pt>
                <c:pt idx="22">
                  <c:v>14</c:v>
                </c:pt>
                <c:pt idx="2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887040"/>
        <c:axId val="20888576"/>
        <c:axId val="0"/>
      </c:area3DChart>
      <c:catAx>
        <c:axId val="208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88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88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87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909056"/>
        <c:axId val="20919040"/>
        <c:axId val="0"/>
      </c:area3DChart>
      <c:catAx>
        <c:axId val="2090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19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91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09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 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 B'!$C$97,'Comptage Vitesse Sens1 60 Min B'!$E$97,'Comptage Vitesse Sens1 60 Min B'!$G$97,'Comptage Vitesse Sens1 60 Min B'!$I$97,'Comptage Vitesse Sens1 60 Min B'!$K$97,'Comptage Vitesse Sens1 60 Min B'!$M$97,'Comptage Vitesse Sens1 60 Min B'!$O$97,'Comptage Vitesse Sens1 60 Min B'!$Q$97,'Comptage Vitesse Sens1 60 Min B'!$S$97)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044096"/>
        <c:axId val="45045632"/>
        <c:axId val="0"/>
      </c:bar3DChart>
      <c:catAx>
        <c:axId val="450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4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0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44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B'!$T$8:$T$31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30</c:v>
                </c:pt>
                <c:pt idx="9">
                  <c:v>31</c:v>
                </c:pt>
                <c:pt idx="10">
                  <c:v>25</c:v>
                </c:pt>
                <c:pt idx="11">
                  <c:v>24</c:v>
                </c:pt>
                <c:pt idx="12">
                  <c:v>39</c:v>
                </c:pt>
                <c:pt idx="13">
                  <c:v>26</c:v>
                </c:pt>
                <c:pt idx="14">
                  <c:v>40</c:v>
                </c:pt>
                <c:pt idx="15">
                  <c:v>39</c:v>
                </c:pt>
                <c:pt idx="16">
                  <c:v>46</c:v>
                </c:pt>
                <c:pt idx="17">
                  <c:v>65</c:v>
                </c:pt>
                <c:pt idx="18">
                  <c:v>76</c:v>
                </c:pt>
                <c:pt idx="19">
                  <c:v>63</c:v>
                </c:pt>
                <c:pt idx="20">
                  <c:v>33</c:v>
                </c:pt>
                <c:pt idx="21">
                  <c:v>9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53824"/>
        <c:axId val="45055360"/>
        <c:axId val="0"/>
      </c:area3DChart>
      <c:catAx>
        <c:axId val="45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5536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505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53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 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79936"/>
        <c:axId val="45085824"/>
        <c:axId val="0"/>
      </c:area3DChart>
      <c:catAx>
        <c:axId val="450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8582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508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79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4</xdr:col>
      <xdr:colOff>116679</xdr:colOff>
      <xdr:row>23</xdr:row>
      <xdr:rowOff>102394</xdr:rowOff>
    </xdr:from>
    <xdr:to>
      <xdr:col>4</xdr:col>
      <xdr:colOff>316704</xdr:colOff>
      <xdr:row>26</xdr:row>
      <xdr:rowOff>16670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03DE2773-AF8D-4795-9FA1-9592BFACB592}"/>
            </a:ext>
          </a:extLst>
        </xdr:cNvPr>
        <xdr:cNvSpPr/>
      </xdr:nvSpPr>
      <xdr:spPr bwMode="auto">
        <a:xfrm rot="5991219">
          <a:off x="2824160" y="4352926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42863</xdr:rowOff>
    </xdr:from>
    <xdr:to>
      <xdr:col>5</xdr:col>
      <xdr:colOff>439220</xdr:colOff>
      <xdr:row>36</xdr:row>
      <xdr:rowOff>138678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860B7EDE-64C3-42E8-A392-42DA742E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2013"/>
          <a:ext cx="3696770" cy="1667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654050</xdr:colOff>
      <xdr:row>1259</xdr:row>
      <xdr:rowOff>114300</xdr:rowOff>
    </xdr:to>
    <xdr:pic>
      <xdr:nvPicPr>
        <xdr:cNvPr id="434" name="Image 4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2050" cy="20797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topLeftCell="A52" zoomScaleNormal="100" zoomScaleSheetLayoutView="100" workbookViewId="0">
      <selection activeCell="P66" sqref="P66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">
      <c r="A8" s="239" t="s">
        <v>162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45" t="s">
        <v>161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3">
      <c r="A12" s="162" t="s">
        <v>131</v>
      </c>
      <c r="B12" s="248" t="s">
        <v>163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49" t="s">
        <v>160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Sens1 60 Min B'!BA5</f>
        <v>lundi 20 septembre 2021</v>
      </c>
      <c r="D14" s="166"/>
      <c r="E14" s="166"/>
      <c r="F14" s="166"/>
      <c r="G14" s="167" t="s">
        <v>87</v>
      </c>
      <c r="H14" s="166" t="str">
        <f>'Comptage Vitesse Sens1 60 Min B'!BG5</f>
        <v>dimanche 26 septembre 2021</v>
      </c>
      <c r="I14" s="166"/>
      <c r="J14" s="166"/>
      <c r="K14" s="168"/>
      <c r="L14" s="255" t="s">
        <v>98</v>
      </c>
      <c r="M14" s="256"/>
    </row>
    <row r="15" spans="1:13" x14ac:dyDescent="0.3">
      <c r="A15" s="128"/>
    </row>
    <row r="37" spans="1:7" ht="13.5" thickBot="1" x14ac:dyDescent="0.35"/>
    <row r="38" spans="1:7" ht="13.5" thickBot="1" x14ac:dyDescent="0.35">
      <c r="A38" s="250" t="s">
        <v>99</v>
      </c>
      <c r="B38" s="252" t="str">
        <f>B12</f>
        <v>Rue Carnot</v>
      </c>
      <c r="C38" s="253"/>
      <c r="D38" s="253"/>
      <c r="E38" s="254"/>
    </row>
    <row r="39" spans="1:7" ht="13.5" thickBot="1" x14ac:dyDescent="0.35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Sens1 60 Min B'!E594</f>
        <v>4440</v>
      </c>
      <c r="C40" s="160">
        <f>'Comptage Vitesse Sens1 60 Min B'!F594</f>
        <v>4350</v>
      </c>
      <c r="D40" s="160">
        <f>'Comptage Vitesse Sens1 60 Min B'!G594</f>
        <v>90</v>
      </c>
      <c r="E40" s="161">
        <f>'Comptage Vitesse Sens1 60 Min B'!H594</f>
        <v>2.0270270270270271E-2</v>
      </c>
    </row>
    <row r="41" spans="1:7" x14ac:dyDescent="0.3">
      <c r="A41" s="135" t="s">
        <v>103</v>
      </c>
      <c r="B41" s="136">
        <f>'Comptage Vitesse Sens1 60 Min B'!E595</f>
        <v>634.28571428571433</v>
      </c>
      <c r="C41" s="137">
        <f>'Comptage Vitesse Sens1 60 Min B'!F595</f>
        <v>621.42857142857144</v>
      </c>
      <c r="D41" s="137">
        <f>'Comptage Vitesse Sens1 60 Min B'!G595</f>
        <v>12.857142857142858</v>
      </c>
      <c r="E41" s="138">
        <f>'Comptage Vitesse Sens1 60 Min B'!H595</f>
        <v>2.0270270270270268E-2</v>
      </c>
    </row>
    <row r="42" spans="1:7" x14ac:dyDescent="0.3">
      <c r="A42" s="135" t="s">
        <v>104</v>
      </c>
      <c r="B42" s="136">
        <f>'Comptage Vitesse Sens1 60 Min B'!E596</f>
        <v>26.428571428571427</v>
      </c>
      <c r="C42" s="137">
        <f>'Comptage Vitesse Sens1 60 Min B'!F596</f>
        <v>25.892857142857142</v>
      </c>
      <c r="D42" s="137">
        <f>'Comptage Vitesse Sens1 60 Min B'!G596</f>
        <v>0.5357142857142857</v>
      </c>
      <c r="E42" s="138">
        <f>'Comptage Vitesse Sens1 60 Min B'!H596</f>
        <v>2.0270270270270271E-2</v>
      </c>
    </row>
    <row r="43" spans="1:7" x14ac:dyDescent="0.3">
      <c r="A43" s="135" t="s">
        <v>105</v>
      </c>
      <c r="B43" s="136">
        <f>'Comptage Vitesse Sens1 60 Min B'!E597</f>
        <v>549.14285714285711</v>
      </c>
      <c r="C43" s="137">
        <f>'Comptage Vitesse Sens1 60 Min B'!F597</f>
        <v>537.28571428571422</v>
      </c>
      <c r="D43" s="137">
        <f>'Comptage Vitesse Sens1 60 Min B'!G597</f>
        <v>11.857142857142856</v>
      </c>
      <c r="E43" s="138">
        <f>'Comptage Vitesse Sens1 60 Min B'!H597</f>
        <v>2.1592091571279916E-2</v>
      </c>
    </row>
    <row r="44" spans="1:7" x14ac:dyDescent="0.3">
      <c r="A44" s="135" t="s">
        <v>106</v>
      </c>
      <c r="B44" s="136">
        <f>'Comptage Vitesse Sens1 60 Min B'!E598</f>
        <v>85.14285714285711</v>
      </c>
      <c r="C44" s="137">
        <f>'Comptage Vitesse Sens1 60 Min B'!F598</f>
        <v>84.14285714285711</v>
      </c>
      <c r="D44" s="137">
        <f>'Comptage Vitesse Sens1 60 Min B'!G598</f>
        <v>1.0000000000000018</v>
      </c>
      <c r="E44" s="138">
        <f>'Comptage Vitesse Sens1 60 Min B'!H598</f>
        <v>1.1744966442953045E-2</v>
      </c>
    </row>
    <row r="45" spans="1:7" x14ac:dyDescent="0.3">
      <c r="A45" s="135" t="s">
        <v>107</v>
      </c>
      <c r="B45" s="136">
        <f>'Comptage Vitesse Sens1 60 Min B'!E599</f>
        <v>656.80000000000007</v>
      </c>
      <c r="C45" s="137">
        <f>'Comptage Vitesse Sens1 60 Min B'!F599</f>
        <v>641.80000000000007</v>
      </c>
      <c r="D45" s="137">
        <f>'Comptage Vitesse Sens1 60 Min B'!G599</f>
        <v>14.999999999999995</v>
      </c>
      <c r="E45" s="138">
        <f>'Comptage Vitesse Sens1 60 Min B'!H599</f>
        <v>2.2838002436053582E-2</v>
      </c>
    </row>
    <row r="46" spans="1:7" x14ac:dyDescent="0.3">
      <c r="A46" s="135" t="s">
        <v>133</v>
      </c>
      <c r="B46" s="136">
        <f>'Comptage Vitesse Sens1 60 Min B'!E600</f>
        <v>625</v>
      </c>
      <c r="C46" s="137">
        <f>'Comptage Vitesse Sens1 60 Min B'!F600</f>
        <v>622</v>
      </c>
      <c r="D46" s="137">
        <f>'Comptage Vitesse Sens1 60 Min B'!G600</f>
        <v>3</v>
      </c>
      <c r="E46" s="138">
        <f>'Comptage Vitesse Sens1 60 Min B'!H600</f>
        <v>4.7999999999999996E-3</v>
      </c>
    </row>
    <row r="47" spans="1:7" ht="13.5" thickBot="1" x14ac:dyDescent="0.35">
      <c r="A47" s="139" t="s">
        <v>118</v>
      </c>
      <c r="B47" s="140">
        <f>'Comptage Vitesse Sens1 60 Min B'!E601</f>
        <v>531</v>
      </c>
      <c r="C47" s="141">
        <f>'Comptage Vitesse Sens1 60 Min B'!F601</f>
        <v>519</v>
      </c>
      <c r="D47" s="141">
        <f>'Comptage Vitesse Sens1 60 Min B'!G601</f>
        <v>12</v>
      </c>
      <c r="E47" s="142">
        <f>'Comptage Vitesse Sens1 60 Min B'!H601</f>
        <v>2.2598870056497175E-2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43" t="s">
        <v>108</v>
      </c>
      <c r="B49" s="240" t="str">
        <f>B12</f>
        <v>Rue Carnot</v>
      </c>
      <c r="C49" s="241"/>
      <c r="D49" s="242"/>
    </row>
    <row r="50" spans="1:17" x14ac:dyDescent="0.3">
      <c r="A50" s="24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Sens1 60 Min B'!E605</f>
        <v>1350</v>
      </c>
      <c r="C51" s="174">
        <f>'Comptage Vitesse Sens1 60 Min B'!F605</f>
        <v>1338</v>
      </c>
      <c r="D51" s="175">
        <f>'Comptage Vitesse Sens1 60 Min B'!G605</f>
        <v>12</v>
      </c>
    </row>
    <row r="52" spans="1:17" ht="13.5" thickBot="1" x14ac:dyDescent="0.35">
      <c r="A52" s="171" t="s">
        <v>124</v>
      </c>
      <c r="B52" s="155">
        <f>B51/B40</f>
        <v>0.30405405405405406</v>
      </c>
      <c r="C52" s="156">
        <f>C51/C40</f>
        <v>0.30758620689655175</v>
      </c>
      <c r="D52" s="157">
        <f>D51/D40</f>
        <v>0.13333333333333333</v>
      </c>
    </row>
    <row r="53" spans="1:17" x14ac:dyDescent="0.3">
      <c r="A53" s="170" t="s">
        <v>109</v>
      </c>
      <c r="B53" s="186"/>
      <c r="C53" s="186">
        <v>26.9</v>
      </c>
      <c r="D53" s="210">
        <v>22</v>
      </c>
    </row>
    <row r="54" spans="1:17" x14ac:dyDescent="0.3">
      <c r="A54" s="171" t="s">
        <v>83</v>
      </c>
      <c r="B54" s="184"/>
      <c r="C54" s="185">
        <v>33.479999999999997</v>
      </c>
      <c r="D54" s="182">
        <v>29.47</v>
      </c>
    </row>
    <row r="55" spans="1:17" x14ac:dyDescent="0.3">
      <c r="A55" s="171" t="s">
        <v>84</v>
      </c>
      <c r="B55" s="184"/>
      <c r="C55" s="185">
        <v>26.82</v>
      </c>
      <c r="D55" s="182">
        <v>35.46</v>
      </c>
    </row>
    <row r="56" spans="1:17" ht="13.5" thickBot="1" x14ac:dyDescent="0.35">
      <c r="A56" s="173" t="s">
        <v>89</v>
      </c>
      <c r="B56" s="211"/>
      <c r="C56" s="212">
        <v>19.98</v>
      </c>
      <c r="D56" s="213">
        <v>25.92</v>
      </c>
    </row>
    <row r="57" spans="1:17" ht="13.5" thickBot="1" x14ac:dyDescent="0.35">
      <c r="A57" s="214"/>
      <c r="B57" s="236" t="str">
        <f>B49</f>
        <v>Rue Carnot</v>
      </c>
      <c r="C57" s="237"/>
      <c r="D57" s="237"/>
      <c r="E57" s="23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Sens1 60 Min B'!B611</f>
        <v>0.69241379310344831</v>
      </c>
      <c r="C60" s="231">
        <f>'Comptage Vitesse Sens1 60 Min B'!C611</f>
        <v>0.8666666666666667</v>
      </c>
      <c r="D60" s="231">
        <f>'Comptage Vitesse Sens1 60 Min B'!D611</f>
        <v>0.30758620689655175</v>
      </c>
      <c r="E60" s="232">
        <f>'Comptage Vitesse Sens1 60 Min B'!E611</f>
        <v>0.13333333333333333</v>
      </c>
    </row>
    <row r="61" spans="1:17" x14ac:dyDescent="0.3">
      <c r="A61" s="230" t="s">
        <v>149</v>
      </c>
      <c r="B61" s="227">
        <f>'Comptage Vitesse Sens1 60 Min B'!B612</f>
        <v>0.97057471264367812</v>
      </c>
      <c r="C61" s="227">
        <f>'Comptage Vitesse Sens1 60 Min B'!C612</f>
        <v>0.97777777777777775</v>
      </c>
      <c r="D61" s="227">
        <f>'Comptage Vitesse Sens1 60 Min B'!D612</f>
        <v>2.9425287356321838E-2</v>
      </c>
      <c r="E61" s="228">
        <f>'Comptage Vitesse Sens1 60 Min B'!E612</f>
        <v>2.2222222222222223E-2</v>
      </c>
    </row>
    <row r="62" spans="1:17" x14ac:dyDescent="0.3">
      <c r="A62" s="229" t="s">
        <v>150</v>
      </c>
      <c r="B62" s="231">
        <f>'Comptage Vitesse Sens1 60 Min B'!B613</f>
        <v>0.99885057471264371</v>
      </c>
      <c r="C62" s="231">
        <f>'Comptage Vitesse Sens1 60 Min B'!C613</f>
        <v>1</v>
      </c>
      <c r="D62" s="231">
        <f>'Comptage Vitesse Sens1 60 Min B'!D613</f>
        <v>1.1494252873563218E-3</v>
      </c>
      <c r="E62" s="232">
        <f>'Comptage Vitesse Sens1 60 Min B'!E613</f>
        <v>0</v>
      </c>
    </row>
    <row r="63" spans="1:17" x14ac:dyDescent="0.3">
      <c r="A63" s="230" t="s">
        <v>151</v>
      </c>
      <c r="B63" s="227">
        <f>'Comptage Vitesse Sens1 60 Min B'!B614</f>
        <v>1</v>
      </c>
      <c r="C63" s="227">
        <f>'Comptage Vitesse Sens1 60 Min B'!C614</f>
        <v>1</v>
      </c>
      <c r="D63" s="227">
        <f>'Comptage Vitesse Sens1 60 Min B'!D614</f>
        <v>0</v>
      </c>
      <c r="E63" s="228">
        <f>'Comptage Vitesse Sens1 60 Min B'!E614</f>
        <v>0</v>
      </c>
    </row>
    <row r="64" spans="1:17" x14ac:dyDescent="0.3">
      <c r="A64" s="229" t="s">
        <v>152</v>
      </c>
      <c r="B64" s="231">
        <f>'Comptage Vitesse Sens1 60 Min B'!B615</f>
        <v>1</v>
      </c>
      <c r="C64" s="231">
        <f>'Comptage Vitesse Sens1 60 Min B'!C615</f>
        <v>1</v>
      </c>
      <c r="D64" s="231">
        <f>'Comptage Vitesse Sens1 60 Min B'!D615</f>
        <v>0</v>
      </c>
      <c r="E64" s="232">
        <f>'Comptage Vitesse Sens1 60 Min B'!E615</f>
        <v>0</v>
      </c>
    </row>
    <row r="65" spans="1:5" x14ac:dyDescent="0.3">
      <c r="A65" s="230" t="s">
        <v>153</v>
      </c>
      <c r="B65" s="227">
        <f>'Comptage Vitesse Sens1 60 Min B'!B616</f>
        <v>1</v>
      </c>
      <c r="C65" s="227">
        <f>'Comptage Vitesse Sens1 60 Min B'!C616</f>
        <v>1</v>
      </c>
      <c r="D65" s="227">
        <f>'Comptage Vitesse Sens1 60 Min B'!D616</f>
        <v>0</v>
      </c>
      <c r="E65" s="228">
        <f>'Comptage Vitesse Sens1 60 Min B'!E616</f>
        <v>0</v>
      </c>
    </row>
    <row r="66" spans="1:5" x14ac:dyDescent="0.3">
      <c r="A66" s="229" t="s">
        <v>154</v>
      </c>
      <c r="B66" s="231">
        <f>'Comptage Vitesse Sens1 60 Min B'!B617</f>
        <v>1</v>
      </c>
      <c r="C66" s="231">
        <f>'Comptage Vitesse Sens1 60 Min B'!C617</f>
        <v>1</v>
      </c>
      <c r="D66" s="231">
        <f>'Comptage Vitesse Sens1 60 Min B'!D617</f>
        <v>0</v>
      </c>
      <c r="E66" s="232">
        <f>'Comptage Vitesse Sens1 60 Min B'!E617</f>
        <v>0</v>
      </c>
    </row>
    <row r="67" spans="1:5" x14ac:dyDescent="0.3">
      <c r="A67" s="230" t="s">
        <v>155</v>
      </c>
      <c r="B67" s="227">
        <f>'Comptage Vitesse Sens1 60 Min B'!B618</f>
        <v>1</v>
      </c>
      <c r="C67" s="227">
        <f>'Comptage Vitesse Sens1 60 Min B'!C618</f>
        <v>1</v>
      </c>
      <c r="D67" s="227">
        <f>'Comptage Vitesse Sens1 60 Min B'!D618</f>
        <v>0</v>
      </c>
      <c r="E67" s="228">
        <f>'Comptage Vitesse Sens1 60 Min B'!E618</f>
        <v>0</v>
      </c>
    </row>
    <row r="68" spans="1:5" ht="13.5" thickBot="1" x14ac:dyDescent="0.35">
      <c r="A68" s="229" t="s">
        <v>156</v>
      </c>
      <c r="B68" s="233">
        <f>'Comptage Vitesse Sens1 60 Min B'!B619</f>
        <v>1</v>
      </c>
      <c r="C68" s="233">
        <f>'Comptage Vitesse Sens1 60 Min B'!C619</f>
        <v>1</v>
      </c>
      <c r="D68" s="233">
        <f>'Comptage Vitesse Sens1 60 Min B'!D619</f>
        <v>0</v>
      </c>
      <c r="E68" s="234">
        <f>'Comptage Vitesse Sens1 60 Min 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1"/>
  <sheetViews>
    <sheetView tabSelected="1" topLeftCell="A114" zoomScaleNormal="100" workbookViewId="0">
      <selection activeCell="M125" sqref="M125"/>
    </sheetView>
  </sheetViews>
  <sheetFormatPr baseColWidth="10" defaultRowHeight="13" x14ac:dyDescent="0.3"/>
  <cols>
    <col min="1" max="10" width="10.90625" style="270"/>
  </cols>
  <sheetData/>
  <pageMargins left="0.70866141732283472" right="0.70866141732283472" top="0.74803149606299213" bottom="0.74803149606299213" header="0.31496062992125984" footer="0.31496062992125984"/>
  <pageSetup paperSize="9" scale="8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A2" sqref="A1:U1048576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66" t="str">
        <f>Synthèse!A7</f>
        <v>Comptages vitesse TV/PL à Montreuil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8" t="str">
        <f>Synthèse!A8</f>
        <v>Poste 4 Rue Colmet Lépinay</v>
      </c>
      <c r="N1" s="268"/>
      <c r="O1" s="268"/>
      <c r="P1" s="268"/>
      <c r="Q1" s="268"/>
      <c r="R1" s="268"/>
      <c r="S1" s="268"/>
      <c r="T1" s="268"/>
      <c r="U1" s="26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1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ref="BO2" si="1">BB6</f>
        <v>mardi 21 septembres 2021</v>
      </c>
      <c r="BP2" s="5" t="str">
        <f t="shared" ref="BP2" si="2">BC6</f>
        <v>mercredi 22 septembre 2021</v>
      </c>
      <c r="BQ2" s="5" t="str">
        <f t="shared" ref="BQ2" si="3">BD6</f>
        <v>jeudi 23 septembre 2021</v>
      </c>
      <c r="BR2" s="5" t="str">
        <f t="shared" ref="BR2" si="4">BE6</f>
        <v>vendredi 24 septembre 2021</v>
      </c>
      <c r="BS2" s="5" t="str">
        <f t="shared" ref="BS2" si="5">BF6</f>
        <v>samedi 25 septembre 2021</v>
      </c>
      <c r="BT2" s="5" t="str">
        <f t="shared" ref="BT2" si="6">BG6</f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Avenue du Président Wilson</v>
      </c>
      <c r="K3" s="112"/>
      <c r="L3" s="116"/>
      <c r="M3" s="113"/>
      <c r="N3" s="112"/>
      <c r="O3" s="112" t="s">
        <v>94</v>
      </c>
      <c r="P3" s="115" t="str">
        <f>Synthèse!B12</f>
        <v>Rue Carnot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7</v>
      </c>
      <c r="CB3" s="190">
        <v>2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4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3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7</v>
      </c>
      <c r="BB7" s="187">
        <f t="shared" ref="BB7:BL22" si="7">BO3+CB3</f>
        <v>2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7</v>
      </c>
      <c r="C8" s="201">
        <f>AL10</f>
        <v>0</v>
      </c>
      <c r="D8" s="195">
        <f t="shared" ref="D8:D30" si="8">Y10</f>
        <v>2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9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4</v>
      </c>
      <c r="BB8" s="187">
        <f t="shared" si="7"/>
        <v>0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1</v>
      </c>
      <c r="CB8" s="190">
        <v>0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4</v>
      </c>
      <c r="C9" s="201">
        <f t="shared" ref="C9:C30" si="26">AL11</f>
        <v>0</v>
      </c>
      <c r="D9" s="195">
        <f t="shared" si="8"/>
        <v>0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4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1</v>
      </c>
      <c r="BB9" s="187">
        <f t="shared" si="7"/>
        <v>3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3</v>
      </c>
      <c r="CB9" s="190">
        <v>1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1</v>
      </c>
      <c r="C10" s="201">
        <f t="shared" si="26"/>
        <v>0</v>
      </c>
      <c r="D10" s="195">
        <f t="shared" si="8"/>
        <v>3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4</v>
      </c>
      <c r="U10" s="201">
        <f t="shared" si="28"/>
        <v>0</v>
      </c>
      <c r="V10" s="26"/>
      <c r="W10" s="4"/>
      <c r="X10">
        <f>BA7</f>
        <v>7</v>
      </c>
      <c r="Y10">
        <f t="shared" ref="Y10:AI10" si="29">BB7</f>
        <v>2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0</v>
      </c>
      <c r="BB10" s="187">
        <f t="shared" si="7"/>
        <v>0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0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7</v>
      </c>
      <c r="CB10" s="190">
        <v>2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0</v>
      </c>
      <c r="C11" s="201">
        <f t="shared" si="26"/>
        <v>0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0</v>
      </c>
      <c r="U11" s="201">
        <f t="shared" si="28"/>
        <v>0</v>
      </c>
      <c r="V11" s="26"/>
      <c r="W11" s="4"/>
      <c r="X11">
        <f>BA8</f>
        <v>4</v>
      </c>
      <c r="Y11">
        <f t="shared" ref="Y11:AI11" si="31">BB8</f>
        <v>0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1</v>
      </c>
      <c r="BB11" s="187">
        <f t="shared" si="7"/>
        <v>0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0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23</v>
      </c>
      <c r="CB11" s="190">
        <v>7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1</v>
      </c>
      <c r="C12" s="201">
        <f t="shared" si="26"/>
        <v>0</v>
      </c>
      <c r="D12" s="195">
        <f t="shared" si="8"/>
        <v>0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1</v>
      </c>
      <c r="U12" s="201">
        <f t="shared" si="28"/>
        <v>0</v>
      </c>
      <c r="V12" s="26"/>
      <c r="W12" s="4"/>
      <c r="X12">
        <f t="shared" ref="X12:X31" si="44">BA9</f>
        <v>1</v>
      </c>
      <c r="Y12">
        <f t="shared" ref="Y12:Y32" si="45">BB9</f>
        <v>3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1</v>
      </c>
      <c r="BB12" s="187">
        <f t="shared" si="7"/>
        <v>0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1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20</v>
      </c>
      <c r="CB12" s="190">
        <v>9</v>
      </c>
      <c r="CC12" s="190">
        <v>1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1</v>
      </c>
      <c r="C13" s="201">
        <f t="shared" si="26"/>
        <v>0</v>
      </c>
      <c r="D13" s="195">
        <f t="shared" si="8"/>
        <v>0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1</v>
      </c>
      <c r="U13" s="201">
        <f t="shared" si="28"/>
        <v>0</v>
      </c>
      <c r="V13" s="26"/>
      <c r="W13" s="4"/>
      <c r="X13">
        <f t="shared" si="44"/>
        <v>0</v>
      </c>
      <c r="Y13">
        <f t="shared" si="45"/>
        <v>0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3</v>
      </c>
      <c r="BB13" s="187">
        <f t="shared" si="7"/>
        <v>1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0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14</v>
      </c>
      <c r="CB13" s="190">
        <v>10</v>
      </c>
      <c r="CC13" s="190">
        <v>1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3</v>
      </c>
      <c r="C14" s="201">
        <f t="shared" si="26"/>
        <v>0</v>
      </c>
      <c r="D14" s="195">
        <f t="shared" si="8"/>
        <v>1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4</v>
      </c>
      <c r="U14" s="201">
        <f t="shared" si="28"/>
        <v>0</v>
      </c>
      <c r="V14" s="26"/>
      <c r="W14" s="4"/>
      <c r="X14">
        <f t="shared" si="44"/>
        <v>1</v>
      </c>
      <c r="Y14">
        <f t="shared" si="45"/>
        <v>0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7</v>
      </c>
      <c r="BB14" s="187">
        <f t="shared" si="7"/>
        <v>2</v>
      </c>
      <c r="BC14" s="187">
        <f t="shared" si="7"/>
        <v>0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1</v>
      </c>
      <c r="BO14" s="191">
        <v>0</v>
      </c>
      <c r="BP14" s="191">
        <v>1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14</v>
      </c>
      <c r="CB14" s="190">
        <v>7</v>
      </c>
      <c r="CC14" s="190">
        <v>1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7</v>
      </c>
      <c r="C15" s="201">
        <f t="shared" si="26"/>
        <v>0</v>
      </c>
      <c r="D15" s="195">
        <f t="shared" si="8"/>
        <v>2</v>
      </c>
      <c r="E15" s="201">
        <f t="shared" si="9"/>
        <v>0</v>
      </c>
      <c r="F15" s="195">
        <f t="shared" si="10"/>
        <v>0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9</v>
      </c>
      <c r="U15" s="201">
        <f t="shared" si="28"/>
        <v>0</v>
      </c>
      <c r="V15" s="26"/>
      <c r="W15" s="4"/>
      <c r="X15">
        <f t="shared" si="44"/>
        <v>1</v>
      </c>
      <c r="Y15">
        <f t="shared" si="45"/>
        <v>0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23</v>
      </c>
      <c r="BB15" s="187">
        <f t="shared" si="7"/>
        <v>7</v>
      </c>
      <c r="BC15" s="187">
        <f t="shared" si="7"/>
        <v>0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2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29</v>
      </c>
      <c r="CB15" s="190">
        <v>6</v>
      </c>
      <c r="CC15" s="190">
        <v>2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23</v>
      </c>
      <c r="C16" s="201">
        <f t="shared" si="26"/>
        <v>0</v>
      </c>
      <c r="D16" s="195">
        <f t="shared" si="8"/>
        <v>7</v>
      </c>
      <c r="E16" s="201">
        <f t="shared" si="9"/>
        <v>0</v>
      </c>
      <c r="F16" s="195">
        <f t="shared" si="10"/>
        <v>0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30</v>
      </c>
      <c r="U16" s="201">
        <f t="shared" si="28"/>
        <v>0</v>
      </c>
      <c r="V16" s="26"/>
      <c r="W16" s="4"/>
      <c r="X16">
        <f t="shared" si="44"/>
        <v>3</v>
      </c>
      <c r="Y16">
        <f t="shared" si="45"/>
        <v>1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21</v>
      </c>
      <c r="BB16" s="187">
        <f t="shared" si="7"/>
        <v>9</v>
      </c>
      <c r="BC16" s="187">
        <f t="shared" si="7"/>
        <v>1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1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19</v>
      </c>
      <c r="CB16" s="190">
        <v>5</v>
      </c>
      <c r="CC16" s="190">
        <v>1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21</v>
      </c>
      <c r="C17" s="201">
        <f t="shared" si="26"/>
        <v>1</v>
      </c>
      <c r="D17" s="195">
        <f t="shared" si="8"/>
        <v>9</v>
      </c>
      <c r="E17" s="201">
        <f t="shared" si="9"/>
        <v>0</v>
      </c>
      <c r="F17" s="195">
        <f t="shared" si="10"/>
        <v>1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31</v>
      </c>
      <c r="U17" s="201">
        <f t="shared" si="28"/>
        <v>1</v>
      </c>
      <c r="V17" s="26"/>
      <c r="W17" s="4"/>
      <c r="X17">
        <f t="shared" si="44"/>
        <v>7</v>
      </c>
      <c r="Y17">
        <f t="shared" si="45"/>
        <v>2</v>
      </c>
      <c r="Z17">
        <f t="shared" si="46"/>
        <v>0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0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14</v>
      </c>
      <c r="BB17" s="187">
        <f t="shared" si="7"/>
        <v>10</v>
      </c>
      <c r="BC17" s="187">
        <f t="shared" si="7"/>
        <v>1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27</v>
      </c>
      <c r="CB17" s="190">
        <v>11</v>
      </c>
      <c r="CC17" s="190">
        <v>2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14</v>
      </c>
      <c r="C18" s="201">
        <f t="shared" si="26"/>
        <v>0</v>
      </c>
      <c r="D18" s="195">
        <f t="shared" si="8"/>
        <v>10</v>
      </c>
      <c r="E18" s="201">
        <f t="shared" si="9"/>
        <v>0</v>
      </c>
      <c r="F18" s="195">
        <f t="shared" si="10"/>
        <v>1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25</v>
      </c>
      <c r="U18" s="201">
        <f t="shared" si="28"/>
        <v>0</v>
      </c>
      <c r="V18" s="26"/>
      <c r="W18" s="4"/>
      <c r="X18">
        <f t="shared" si="44"/>
        <v>23</v>
      </c>
      <c r="Y18">
        <f t="shared" si="45"/>
        <v>7</v>
      </c>
      <c r="Z18">
        <f t="shared" si="46"/>
        <v>0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0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15</v>
      </c>
      <c r="BB18" s="187">
        <f t="shared" si="7"/>
        <v>7</v>
      </c>
      <c r="BC18" s="187">
        <f t="shared" si="7"/>
        <v>2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28</v>
      </c>
      <c r="CB18" s="190">
        <v>9</v>
      </c>
      <c r="CC18" s="190">
        <v>1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15</v>
      </c>
      <c r="C19" s="201">
        <f t="shared" si="26"/>
        <v>1</v>
      </c>
      <c r="D19" s="195">
        <f t="shared" si="8"/>
        <v>7</v>
      </c>
      <c r="E19" s="201">
        <f t="shared" si="9"/>
        <v>0</v>
      </c>
      <c r="F19" s="195">
        <f t="shared" si="10"/>
        <v>2</v>
      </c>
      <c r="G19" s="201">
        <f t="shared" si="11"/>
        <v>1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24</v>
      </c>
      <c r="U19" s="201">
        <f t="shared" si="28"/>
        <v>2</v>
      </c>
      <c r="V19" s="26"/>
      <c r="W19" s="4"/>
      <c r="X19">
        <f t="shared" si="44"/>
        <v>21</v>
      </c>
      <c r="Y19">
        <f t="shared" si="45"/>
        <v>9</v>
      </c>
      <c r="Z19">
        <f t="shared" si="46"/>
        <v>1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1</v>
      </c>
      <c r="AM19">
        <f t="shared" si="33"/>
        <v>0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31</v>
      </c>
      <c r="BB19" s="187">
        <f t="shared" si="7"/>
        <v>6</v>
      </c>
      <c r="BC19" s="187">
        <f t="shared" si="7"/>
        <v>2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0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27</v>
      </c>
      <c r="CB19" s="190">
        <v>16</v>
      </c>
      <c r="CC19" s="190">
        <v>3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31</v>
      </c>
      <c r="C20" s="201">
        <f t="shared" si="26"/>
        <v>2</v>
      </c>
      <c r="D20" s="195">
        <f t="shared" si="8"/>
        <v>6</v>
      </c>
      <c r="E20" s="201">
        <f t="shared" si="9"/>
        <v>0</v>
      </c>
      <c r="F20" s="195">
        <f t="shared" si="10"/>
        <v>2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39</v>
      </c>
      <c r="U20" s="201">
        <f t="shared" si="28"/>
        <v>2</v>
      </c>
      <c r="V20" s="26"/>
      <c r="W20" s="4"/>
      <c r="X20">
        <f t="shared" si="44"/>
        <v>14</v>
      </c>
      <c r="Y20">
        <f t="shared" si="45"/>
        <v>10</v>
      </c>
      <c r="Z20">
        <f t="shared" si="46"/>
        <v>1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0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20</v>
      </c>
      <c r="BB20" s="187">
        <f t="shared" si="7"/>
        <v>5</v>
      </c>
      <c r="BC20" s="187">
        <f t="shared" si="7"/>
        <v>1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1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41</v>
      </c>
      <c r="CB20" s="190">
        <v>19</v>
      </c>
      <c r="CC20" s="190">
        <v>4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20</v>
      </c>
      <c r="C21" s="201">
        <f t="shared" si="26"/>
        <v>1</v>
      </c>
      <c r="D21" s="195">
        <f t="shared" si="8"/>
        <v>5</v>
      </c>
      <c r="E21" s="201">
        <f t="shared" si="9"/>
        <v>0</v>
      </c>
      <c r="F21" s="195">
        <f t="shared" si="10"/>
        <v>1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26</v>
      </c>
      <c r="U21" s="201">
        <f t="shared" si="28"/>
        <v>1</v>
      </c>
      <c r="V21" s="26"/>
      <c r="W21" s="4"/>
      <c r="X21">
        <f t="shared" si="44"/>
        <v>15</v>
      </c>
      <c r="Y21">
        <f t="shared" si="45"/>
        <v>7</v>
      </c>
      <c r="Z21">
        <f t="shared" si="46"/>
        <v>2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1</v>
      </c>
      <c r="AM21">
        <f t="shared" si="33"/>
        <v>0</v>
      </c>
      <c r="AN21">
        <f t="shared" si="34"/>
        <v>1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27</v>
      </c>
      <c r="BB21" s="187">
        <f t="shared" si="7"/>
        <v>11</v>
      </c>
      <c r="BC21" s="187">
        <f t="shared" si="7"/>
        <v>2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56</v>
      </c>
      <c r="CB21" s="190">
        <v>16</v>
      </c>
      <c r="CC21" s="190">
        <v>3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27</v>
      </c>
      <c r="C22" s="201">
        <f t="shared" si="26"/>
        <v>0</v>
      </c>
      <c r="D22" s="195">
        <f t="shared" si="8"/>
        <v>11</v>
      </c>
      <c r="E22" s="201">
        <f t="shared" si="9"/>
        <v>0</v>
      </c>
      <c r="F22" s="195">
        <f t="shared" si="10"/>
        <v>2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40</v>
      </c>
      <c r="U22" s="201">
        <f t="shared" si="28"/>
        <v>0</v>
      </c>
      <c r="V22" s="26"/>
      <c r="W22" s="4"/>
      <c r="X22">
        <f t="shared" si="44"/>
        <v>31</v>
      </c>
      <c r="Y22">
        <f t="shared" si="45"/>
        <v>6</v>
      </c>
      <c r="Z22">
        <f t="shared" si="46"/>
        <v>2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2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29</v>
      </c>
      <c r="BB22" s="187">
        <f t="shared" si="7"/>
        <v>9</v>
      </c>
      <c r="BC22" s="187">
        <f t="shared" si="7"/>
        <v>1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49</v>
      </c>
      <c r="CB22" s="190">
        <v>12</v>
      </c>
      <c r="CC22" s="190">
        <v>1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29</v>
      </c>
      <c r="C23" s="201">
        <f t="shared" si="26"/>
        <v>1</v>
      </c>
      <c r="D23" s="195">
        <f t="shared" si="8"/>
        <v>9</v>
      </c>
      <c r="E23" s="201">
        <f t="shared" si="9"/>
        <v>0</v>
      </c>
      <c r="F23" s="195">
        <f t="shared" si="10"/>
        <v>1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39</v>
      </c>
      <c r="U23" s="201">
        <f>SUM(C23,E23,G23,I23,K23,M23,O23,Q23,S23)</f>
        <v>1</v>
      </c>
      <c r="V23" s="26"/>
      <c r="W23" s="4"/>
      <c r="X23">
        <f t="shared" si="44"/>
        <v>20</v>
      </c>
      <c r="Y23">
        <f t="shared" si="45"/>
        <v>5</v>
      </c>
      <c r="Z23">
        <f t="shared" si="46"/>
        <v>1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1</v>
      </c>
      <c r="AM23">
        <f t="shared" si="33"/>
        <v>0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27</v>
      </c>
      <c r="BB23" s="187">
        <f t="shared" ref="BB23:BB31" si="56">BO19+CB19</f>
        <v>16</v>
      </c>
      <c r="BC23" s="187">
        <f t="shared" ref="BC23:BC31" si="57">BP19+CC19</f>
        <v>3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1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20</v>
      </c>
      <c r="CB23" s="190">
        <v>11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27</v>
      </c>
      <c r="C24" s="201">
        <f t="shared" si="26"/>
        <v>0</v>
      </c>
      <c r="D24" s="195">
        <f t="shared" si="8"/>
        <v>16</v>
      </c>
      <c r="E24" s="201">
        <f t="shared" si="9"/>
        <v>0</v>
      </c>
      <c r="F24" s="195">
        <f t="shared" si="10"/>
        <v>3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46</v>
      </c>
      <c r="U24" s="201">
        <f t="shared" si="28"/>
        <v>0</v>
      </c>
      <c r="V24" s="26"/>
      <c r="W24" s="4"/>
      <c r="X24">
        <f t="shared" si="44"/>
        <v>27</v>
      </c>
      <c r="Y24">
        <f t="shared" si="45"/>
        <v>11</v>
      </c>
      <c r="Z24">
        <f t="shared" si="46"/>
        <v>2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42</v>
      </c>
      <c r="BB24" s="187">
        <f t="shared" si="56"/>
        <v>19</v>
      </c>
      <c r="BC24" s="187">
        <f t="shared" si="57"/>
        <v>4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6</v>
      </c>
      <c r="CB24" s="190">
        <v>3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42</v>
      </c>
      <c r="C25" s="201">
        <f t="shared" si="26"/>
        <v>1</v>
      </c>
      <c r="D25" s="195">
        <f t="shared" si="8"/>
        <v>19</v>
      </c>
      <c r="E25" s="201">
        <f t="shared" si="9"/>
        <v>0</v>
      </c>
      <c r="F25" s="195">
        <f t="shared" si="10"/>
        <v>4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65</v>
      </c>
      <c r="U25" s="201">
        <f t="shared" si="28"/>
        <v>1</v>
      </c>
      <c r="V25" s="26"/>
      <c r="W25" s="4"/>
      <c r="X25">
        <f t="shared" si="44"/>
        <v>29</v>
      </c>
      <c r="Y25">
        <f t="shared" si="45"/>
        <v>9</v>
      </c>
      <c r="Z25">
        <f t="shared" si="46"/>
        <v>1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1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57</v>
      </c>
      <c r="BB25" s="187">
        <f t="shared" si="56"/>
        <v>16</v>
      </c>
      <c r="BC25" s="187">
        <f t="shared" si="57"/>
        <v>3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5</v>
      </c>
      <c r="CB25" s="190">
        <v>4</v>
      </c>
      <c r="CC25" s="190">
        <v>2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57</v>
      </c>
      <c r="C26" s="201">
        <f t="shared" si="26"/>
        <v>1</v>
      </c>
      <c r="D26" s="195">
        <f t="shared" si="8"/>
        <v>16</v>
      </c>
      <c r="E26" s="201">
        <f t="shared" si="9"/>
        <v>0</v>
      </c>
      <c r="F26" s="195">
        <f t="shared" si="10"/>
        <v>3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76</v>
      </c>
      <c r="U26" s="201">
        <f t="shared" si="28"/>
        <v>1</v>
      </c>
      <c r="V26" s="26"/>
      <c r="W26" s="4"/>
      <c r="X26">
        <f t="shared" si="44"/>
        <v>27</v>
      </c>
      <c r="Y26">
        <f t="shared" si="45"/>
        <v>16</v>
      </c>
      <c r="Z26">
        <f t="shared" si="46"/>
        <v>3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0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50</v>
      </c>
      <c r="BB26" s="187">
        <f t="shared" si="56"/>
        <v>12</v>
      </c>
      <c r="BC26" s="187">
        <f t="shared" si="57"/>
        <v>1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5</v>
      </c>
      <c r="CB26" s="190">
        <v>5</v>
      </c>
      <c r="CC26" s="190">
        <v>1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50</v>
      </c>
      <c r="C27" s="201">
        <f t="shared" si="26"/>
        <v>1</v>
      </c>
      <c r="D27" s="195">
        <f t="shared" si="8"/>
        <v>12</v>
      </c>
      <c r="E27" s="201">
        <f t="shared" si="9"/>
        <v>0</v>
      </c>
      <c r="F27" s="195">
        <f t="shared" si="10"/>
        <v>1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63</v>
      </c>
      <c r="U27" s="201">
        <f t="shared" si="28"/>
        <v>1</v>
      </c>
      <c r="V27" s="26"/>
      <c r="W27" s="4"/>
      <c r="X27">
        <f t="shared" si="44"/>
        <v>42</v>
      </c>
      <c r="Y27">
        <f t="shared" si="45"/>
        <v>19</v>
      </c>
      <c r="Z27">
        <f t="shared" si="46"/>
        <v>4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1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21</v>
      </c>
      <c r="BB27" s="187">
        <f t="shared" si="56"/>
        <v>11</v>
      </c>
      <c r="BC27" s="187">
        <f t="shared" si="57"/>
        <v>1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2</v>
      </c>
      <c r="CB27" s="190">
        <v>2</v>
      </c>
      <c r="CC27" s="190">
        <v>1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21</v>
      </c>
      <c r="C28" s="201">
        <f t="shared" si="26"/>
        <v>1</v>
      </c>
      <c r="D28" s="195">
        <f t="shared" si="8"/>
        <v>11</v>
      </c>
      <c r="E28" s="201">
        <f t="shared" si="9"/>
        <v>0</v>
      </c>
      <c r="F28" s="195">
        <f t="shared" si="10"/>
        <v>1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33</v>
      </c>
      <c r="U28" s="201">
        <f t="shared" si="28"/>
        <v>1</v>
      </c>
      <c r="V28" s="26"/>
      <c r="W28" s="4"/>
      <c r="X28">
        <f t="shared" si="44"/>
        <v>57</v>
      </c>
      <c r="Y28">
        <f t="shared" si="45"/>
        <v>16</v>
      </c>
      <c r="Z28">
        <f t="shared" si="46"/>
        <v>3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1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6</v>
      </c>
      <c r="BB28" s="187">
        <f t="shared" si="56"/>
        <v>3</v>
      </c>
      <c r="BC28" s="187">
        <f t="shared" si="57"/>
        <v>0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1</v>
      </c>
      <c r="CB28" s="190">
        <v>4</v>
      </c>
      <c r="CC28" s="190">
        <v>1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6</v>
      </c>
      <c r="C29" s="201">
        <f t="shared" si="26"/>
        <v>0</v>
      </c>
      <c r="D29" s="195">
        <f t="shared" si="8"/>
        <v>3</v>
      </c>
      <c r="E29" s="201">
        <f t="shared" si="9"/>
        <v>0</v>
      </c>
      <c r="F29" s="195">
        <f t="shared" si="10"/>
        <v>0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9</v>
      </c>
      <c r="U29" s="201">
        <f t="shared" si="28"/>
        <v>0</v>
      </c>
      <c r="V29" s="26"/>
      <c r="W29" s="4"/>
      <c r="X29">
        <f t="shared" si="44"/>
        <v>50</v>
      </c>
      <c r="Y29">
        <f t="shared" si="45"/>
        <v>12</v>
      </c>
      <c r="Z29">
        <f t="shared" si="46"/>
        <v>1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5</v>
      </c>
      <c r="BB29" s="187">
        <f t="shared" si="56"/>
        <v>4</v>
      </c>
      <c r="BC29" s="187">
        <f t="shared" si="57"/>
        <v>2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2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5</v>
      </c>
      <c r="C30" s="201">
        <f t="shared" si="26"/>
        <v>0</v>
      </c>
      <c r="D30" s="195">
        <f t="shared" si="8"/>
        <v>4</v>
      </c>
      <c r="E30" s="201">
        <f t="shared" si="9"/>
        <v>0</v>
      </c>
      <c r="F30" s="195">
        <f t="shared" si="10"/>
        <v>2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11</v>
      </c>
      <c r="U30" s="201">
        <f>SUM(C30,E30,G30,I30,K30,M30,O31,Q30,S30)</f>
        <v>0</v>
      </c>
      <c r="V30" s="26"/>
      <c r="W30" s="4"/>
      <c r="X30">
        <f t="shared" si="44"/>
        <v>21</v>
      </c>
      <c r="Y30">
        <f t="shared" si="45"/>
        <v>11</v>
      </c>
      <c r="Z30">
        <f t="shared" si="46"/>
        <v>1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1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5</v>
      </c>
      <c r="BB30" s="187">
        <f t="shared" si="56"/>
        <v>5</v>
      </c>
      <c r="BC30" s="187">
        <f t="shared" si="57"/>
        <v>1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5</v>
      </c>
      <c r="C31" s="201">
        <f>AL34</f>
        <v>0</v>
      </c>
      <c r="D31" s="195">
        <f>Y34</f>
        <v>5</v>
      </c>
      <c r="E31" s="201">
        <f>AM34</f>
        <v>0</v>
      </c>
      <c r="F31" s="195">
        <f>Z34</f>
        <v>1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11</v>
      </c>
      <c r="U31" s="201">
        <f>SUM(C31,E31,G31,I31,K31,M31,O31,Q31,S31)</f>
        <v>0</v>
      </c>
      <c r="V31" s="26"/>
      <c r="W31" s="4"/>
      <c r="X31">
        <f t="shared" si="44"/>
        <v>6</v>
      </c>
      <c r="Y31">
        <f t="shared" si="45"/>
        <v>3</v>
      </c>
      <c r="Z31">
        <f t="shared" si="46"/>
        <v>0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2</v>
      </c>
      <c r="BB31" s="188">
        <f t="shared" si="56"/>
        <v>2</v>
      </c>
      <c r="BC31" s="188">
        <f t="shared" si="57"/>
        <v>1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2</v>
      </c>
      <c r="CB31" s="190">
        <v>2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417</v>
      </c>
      <c r="C32" s="202">
        <f t="shared" ref="C32:K32" si="67">SUM(C8:C31)</f>
        <v>10</v>
      </c>
      <c r="D32" s="196">
        <f t="shared" si="67"/>
        <v>158</v>
      </c>
      <c r="E32" s="202">
        <f>SUM(E8:E30)</f>
        <v>0</v>
      </c>
      <c r="F32" s="196">
        <f t="shared" si="67"/>
        <v>25</v>
      </c>
      <c r="G32" s="202">
        <f t="shared" si="67"/>
        <v>1</v>
      </c>
      <c r="H32" s="196">
        <f t="shared" si="67"/>
        <v>0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600</v>
      </c>
      <c r="U32" s="202">
        <f>SUM(U8:U31)</f>
        <v>11</v>
      </c>
      <c r="V32" s="28"/>
      <c r="W32" s="4"/>
      <c r="X32">
        <f>BA29</f>
        <v>5</v>
      </c>
      <c r="Y32">
        <f t="shared" si="45"/>
        <v>4</v>
      </c>
      <c r="Z32">
        <f t="shared" si="46"/>
        <v>2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1</v>
      </c>
      <c r="BB32" s="188">
        <f t="shared" ref="BB32" si="69">BO28+CB28</f>
        <v>4</v>
      </c>
      <c r="BC32" s="188">
        <f t="shared" ref="BC32" si="70">BP28+CC28</f>
        <v>1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0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0.69499999999999995</v>
      </c>
      <c r="C33" s="203">
        <f>C32/T32</f>
        <v>1.6666666666666666E-2</v>
      </c>
      <c r="D33" s="197">
        <f>D32/T32</f>
        <v>0.26333333333333331</v>
      </c>
      <c r="E33" s="203">
        <f>E32/T32</f>
        <v>0</v>
      </c>
      <c r="F33" s="197">
        <f>F32/T32</f>
        <v>4.1666666666666664E-2</v>
      </c>
      <c r="G33" s="203">
        <f>G32/T32</f>
        <v>1.6666666666666668E-3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1.8333333333333333E-2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2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5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387</v>
      </c>
      <c r="C34" s="204">
        <f t="shared" ref="C34:U34" si="80">SUM(C14:C28)</f>
        <v>10</v>
      </c>
      <c r="D34" s="198">
        <f t="shared" si="80"/>
        <v>141</v>
      </c>
      <c r="E34" s="204">
        <f t="shared" si="80"/>
        <v>0</v>
      </c>
      <c r="F34" s="198">
        <f t="shared" si="80"/>
        <v>22</v>
      </c>
      <c r="G34" s="204">
        <f t="shared" si="80"/>
        <v>1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550</v>
      </c>
      <c r="U34" s="204">
        <f t="shared" si="80"/>
        <v>11</v>
      </c>
      <c r="V34" s="29"/>
      <c r="W34" s="4"/>
      <c r="X34">
        <f>BA30</f>
        <v>5</v>
      </c>
      <c r="Y34">
        <f t="shared" ref="Y34:AI34" si="81">BB30</f>
        <v>5</v>
      </c>
      <c r="Z34">
        <f t="shared" si="81"/>
        <v>1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2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1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6</v>
      </c>
      <c r="CB34" s="190">
        <v>5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30</v>
      </c>
      <c r="C35" s="205">
        <f t="shared" ref="C35:U35" si="84">C32-C34</f>
        <v>0</v>
      </c>
      <c r="D35" s="199">
        <f t="shared" si="84"/>
        <v>17</v>
      </c>
      <c r="E35" s="205">
        <f t="shared" si="84"/>
        <v>0</v>
      </c>
      <c r="F35" s="199">
        <f t="shared" si="84"/>
        <v>3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50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0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12</v>
      </c>
      <c r="CB35" s="190">
        <v>2</v>
      </c>
      <c r="CC35" s="190">
        <v>1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589</v>
      </c>
      <c r="J36" s="56"/>
      <c r="K36" s="53"/>
      <c r="L36" s="60" t="s">
        <v>56</v>
      </c>
      <c r="M36" s="54">
        <f>U32</f>
        <v>11</v>
      </c>
      <c r="N36" s="58"/>
      <c r="O36" s="47"/>
      <c r="P36" s="51"/>
      <c r="Q36" s="48"/>
      <c r="R36" s="49" t="s">
        <v>57</v>
      </c>
      <c r="S36" s="49"/>
      <c r="T36" s="52">
        <f>I36+M36*2</f>
        <v>611</v>
      </c>
      <c r="U36" s="50"/>
      <c r="V36" s="31"/>
      <c r="BA36" s="188">
        <f t="shared" si="85"/>
        <v>2</v>
      </c>
      <c r="BB36" s="188">
        <f t="shared" si="86"/>
        <v>2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1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17</v>
      </c>
      <c r="CB36" s="190">
        <v>12</v>
      </c>
      <c r="CC36" s="190">
        <v>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21.516666666666666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17.727272727272727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0</v>
      </c>
      <c r="BB37" s="188">
        <f t="shared" si="86"/>
        <v>0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0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21</v>
      </c>
      <c r="CB37" s="190">
        <v>11</v>
      </c>
      <c r="CC37" s="190">
        <v>2</v>
      </c>
      <c r="CD37" s="190">
        <v>1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7</v>
      </c>
      <c r="BB38" s="188">
        <f t="shared" si="86"/>
        <v>0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1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19</v>
      </c>
      <c r="CB38" s="190">
        <v>10</v>
      </c>
      <c r="CC38" s="190">
        <v>2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7</v>
      </c>
      <c r="BB39" s="188">
        <f t="shared" si="86"/>
        <v>5</v>
      </c>
      <c r="BC39" s="188">
        <f t="shared" si="87"/>
        <v>0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1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27</v>
      </c>
      <c r="CB39" s="190">
        <v>14</v>
      </c>
      <c r="CC39" s="190">
        <v>1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12</v>
      </c>
      <c r="BB40" s="188">
        <f t="shared" si="86"/>
        <v>2</v>
      </c>
      <c r="BC40" s="188">
        <f t="shared" si="87"/>
        <v>1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20</v>
      </c>
      <c r="CB40" s="190">
        <v>6</v>
      </c>
      <c r="CC40" s="190">
        <v>1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18</v>
      </c>
      <c r="BB41" s="188">
        <f t="shared" si="86"/>
        <v>12</v>
      </c>
      <c r="BC41" s="188">
        <f t="shared" si="87"/>
        <v>0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21</v>
      </c>
      <c r="CB41" s="190">
        <v>11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21</v>
      </c>
      <c r="BB42" s="188">
        <f t="shared" si="86"/>
        <v>11</v>
      </c>
      <c r="BC42" s="188">
        <f t="shared" si="87"/>
        <v>2</v>
      </c>
      <c r="BD42" s="188">
        <f t="shared" si="88"/>
        <v>1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0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34</v>
      </c>
      <c r="CB42" s="190">
        <v>6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20</v>
      </c>
      <c r="BB43" s="188">
        <f t="shared" si="86"/>
        <v>10</v>
      </c>
      <c r="BC43" s="188">
        <f t="shared" si="87"/>
        <v>2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0</v>
      </c>
      <c r="BO43" s="191">
        <v>1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39</v>
      </c>
      <c r="CB43" s="190">
        <v>13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28</v>
      </c>
      <c r="BB44" s="188">
        <f t="shared" si="86"/>
        <v>14</v>
      </c>
      <c r="BC44" s="188">
        <f t="shared" si="87"/>
        <v>1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42</v>
      </c>
      <c r="CB44" s="190">
        <v>8</v>
      </c>
      <c r="CC44" s="190">
        <v>1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20</v>
      </c>
      <c r="BB45" s="188">
        <f t="shared" si="86"/>
        <v>6</v>
      </c>
      <c r="BC45" s="188">
        <f t="shared" si="87"/>
        <v>1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1</v>
      </c>
      <c r="BO45" s="191">
        <v>1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69</v>
      </c>
      <c r="CB45" s="190">
        <v>21</v>
      </c>
      <c r="CC45" s="190">
        <v>1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21</v>
      </c>
      <c r="BB46" s="188">
        <f t="shared" si="86"/>
        <v>11</v>
      </c>
      <c r="BC46" s="188">
        <f t="shared" si="87"/>
        <v>0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3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23</v>
      </c>
      <c r="CB46" s="190">
        <v>10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34</v>
      </c>
      <c r="BB47" s="188">
        <f t="shared" si="86"/>
        <v>6</v>
      </c>
      <c r="BC47" s="188">
        <f t="shared" si="87"/>
        <v>1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1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26</v>
      </c>
      <c r="CB47" s="190">
        <v>6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39</v>
      </c>
      <c r="BB48" s="188">
        <f t="shared" si="86"/>
        <v>14</v>
      </c>
      <c r="BC48" s="188">
        <f t="shared" si="87"/>
        <v>0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15</v>
      </c>
      <c r="CB48" s="190">
        <v>10</v>
      </c>
      <c r="CC48" s="190">
        <v>4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42</v>
      </c>
      <c r="BB49" s="188">
        <f t="shared" si="86"/>
        <v>8</v>
      </c>
      <c r="BC49" s="188">
        <f t="shared" si="87"/>
        <v>1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1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9</v>
      </c>
      <c r="CB49" s="190">
        <v>4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70</v>
      </c>
      <c r="BB50" s="188">
        <f t="shared" si="86"/>
        <v>22</v>
      </c>
      <c r="BC50" s="188">
        <f t="shared" si="87"/>
        <v>1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3</v>
      </c>
      <c r="CB50" s="190">
        <v>2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26</v>
      </c>
      <c r="BB51" s="188">
        <f t="shared" si="86"/>
        <v>10</v>
      </c>
      <c r="BC51" s="188">
        <f t="shared" si="87"/>
        <v>0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2</v>
      </c>
      <c r="CB51" s="190">
        <v>6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27</v>
      </c>
      <c r="BB52" s="188">
        <f t="shared" si="86"/>
        <v>6</v>
      </c>
      <c r="BC52" s="188">
        <f t="shared" si="87"/>
        <v>0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2</v>
      </c>
      <c r="CB52" s="190">
        <v>1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15</v>
      </c>
      <c r="BB53" s="188">
        <f t="shared" si="86"/>
        <v>10</v>
      </c>
      <c r="BC53" s="188">
        <f t="shared" si="87"/>
        <v>4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0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10</v>
      </c>
      <c r="BB54" s="188">
        <f t="shared" si="86"/>
        <v>4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1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3</v>
      </c>
      <c r="BB55" s="188">
        <f t="shared" si="86"/>
        <v>2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1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2</v>
      </c>
      <c r="BB56" s="189">
        <f t="shared" si="86"/>
        <v>6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1</v>
      </c>
      <c r="CB56" s="190">
        <v>1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2</v>
      </c>
      <c r="BB57" s="189">
        <f t="shared" si="86"/>
        <v>1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2</v>
      </c>
      <c r="CB57" s="190">
        <v>2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0</v>
      </c>
      <c r="BB58" s="189">
        <f t="shared" si="86"/>
        <v>1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2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9</v>
      </c>
      <c r="CB58" s="190">
        <v>7</v>
      </c>
      <c r="CC58" s="190">
        <v>1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1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1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19</v>
      </c>
      <c r="CB59" s="190">
        <v>4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1</v>
      </c>
      <c r="BB60" s="189">
        <f t="shared" si="86"/>
        <v>0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1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29</v>
      </c>
      <c r="CB60" s="190">
        <v>11</v>
      </c>
      <c r="CC60" s="190">
        <v>2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1</v>
      </c>
      <c r="BB61" s="189">
        <f t="shared" si="86"/>
        <v>1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1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20</v>
      </c>
      <c r="CB61" s="190">
        <v>4</v>
      </c>
      <c r="CC61" s="190">
        <v>2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2</v>
      </c>
      <c r="BB62" s="189">
        <f t="shared" si="86"/>
        <v>2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2</v>
      </c>
      <c r="BO62" s="191">
        <v>1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12</v>
      </c>
      <c r="CB62" s="190">
        <v>13</v>
      </c>
      <c r="CC62" s="190">
        <v>3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11</v>
      </c>
      <c r="BB63" s="189">
        <f t="shared" si="86"/>
        <v>7</v>
      </c>
      <c r="BC63" s="189">
        <f t="shared" si="87"/>
        <v>1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2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27</v>
      </c>
      <c r="CB63" s="190">
        <v>12</v>
      </c>
      <c r="CC63" s="190">
        <v>2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20</v>
      </c>
      <c r="BB64" s="189">
        <f t="shared" si="86"/>
        <v>4</v>
      </c>
      <c r="BC64" s="189">
        <f t="shared" si="87"/>
        <v>0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20</v>
      </c>
      <c r="CB64" s="190">
        <v>11</v>
      </c>
      <c r="CC64" s="190">
        <v>4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30</v>
      </c>
      <c r="BB65" s="189">
        <f t="shared" si="86"/>
        <v>11</v>
      </c>
      <c r="BC65" s="189">
        <f t="shared" si="87"/>
        <v>2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1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30</v>
      </c>
      <c r="CB65" s="190">
        <v>24</v>
      </c>
      <c r="CC65" s="190">
        <v>3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58" t="str">
        <f>A1</f>
        <v>Comptages vitesse TV/PL à Montreuil</v>
      </c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60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21</v>
      </c>
      <c r="BB66" s="189">
        <f t="shared" si="86"/>
        <v>4</v>
      </c>
      <c r="BC66" s="189">
        <f t="shared" si="87"/>
        <v>2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0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21</v>
      </c>
      <c r="CB66" s="190">
        <v>6</v>
      </c>
      <c r="CC66" s="190">
        <v>0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14</v>
      </c>
      <c r="BB67" s="189">
        <f t="shared" si="86"/>
        <v>14</v>
      </c>
      <c r="BC67" s="189">
        <f t="shared" si="87"/>
        <v>3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2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24</v>
      </c>
      <c r="CB67" s="190">
        <v>19</v>
      </c>
      <c r="CC67" s="190">
        <v>1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Avenue du Président Wilson</v>
      </c>
      <c r="K68" s="4"/>
      <c r="L68" s="11"/>
      <c r="M68" s="4"/>
      <c r="N68" s="4"/>
      <c r="O68" s="4" t="str">
        <f>O3</f>
        <v>Et</v>
      </c>
      <c r="P68" s="61" t="str">
        <f>P3</f>
        <v>Rue Carnot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29</v>
      </c>
      <c r="BB68" s="189">
        <f t="shared" si="86"/>
        <v>12</v>
      </c>
      <c r="BC68" s="189">
        <f t="shared" si="87"/>
        <v>2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1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58</v>
      </c>
      <c r="CB68" s="190">
        <v>21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20</v>
      </c>
      <c r="BB69" s="189">
        <f t="shared" si="86"/>
        <v>11</v>
      </c>
      <c r="BC69" s="189">
        <f t="shared" si="87"/>
        <v>4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70</v>
      </c>
      <c r="CB69" s="190">
        <v>28</v>
      </c>
      <c r="CC69" s="190">
        <v>1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31</v>
      </c>
      <c r="BB70" s="189">
        <f t="shared" si="86"/>
        <v>24</v>
      </c>
      <c r="BC70" s="189">
        <f t="shared" si="87"/>
        <v>3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29</v>
      </c>
      <c r="CB70" s="190">
        <v>17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21</v>
      </c>
      <c r="BB71" s="189">
        <f t="shared" si="86"/>
        <v>6</v>
      </c>
      <c r="BC71" s="189">
        <f t="shared" si="87"/>
        <v>0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37</v>
      </c>
      <c r="CB71" s="190">
        <v>8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26</v>
      </c>
      <c r="BB72" s="189">
        <f t="shared" si="86"/>
        <v>19</v>
      </c>
      <c r="BC72" s="189">
        <f t="shared" si="87"/>
        <v>1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13</v>
      </c>
      <c r="CB72" s="190">
        <v>6</v>
      </c>
      <c r="CC72" s="190">
        <v>1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2</v>
      </c>
      <c r="C73" s="201">
        <f>AL77</f>
        <v>0</v>
      </c>
      <c r="D73" s="195">
        <f t="shared" ref="D73:D93" si="100">Y77</f>
        <v>2</v>
      </c>
      <c r="E73" s="201">
        <f t="shared" ref="E73:E93" si="101">AM77</f>
        <v>0</v>
      </c>
      <c r="F73" s="195">
        <f t="shared" ref="F73:F93" si="102">Z77</f>
        <v>1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5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59</v>
      </c>
      <c r="BB73" s="189">
        <f t="shared" si="86"/>
        <v>21</v>
      </c>
      <c r="BC73" s="189">
        <f t="shared" si="87"/>
        <v>0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7</v>
      </c>
      <c r="CB73" s="190">
        <v>5</v>
      </c>
      <c r="CC73" s="190">
        <v>2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1</v>
      </c>
      <c r="C74" s="201">
        <f t="shared" ref="C74:C93" si="117">AL78</f>
        <v>0</v>
      </c>
      <c r="D74" s="195">
        <f t="shared" si="100"/>
        <v>4</v>
      </c>
      <c r="E74" s="201">
        <f t="shared" si="101"/>
        <v>0</v>
      </c>
      <c r="F74" s="195">
        <f t="shared" si="102"/>
        <v>1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6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71</v>
      </c>
      <c r="BB74" s="189">
        <f t="shared" si="86"/>
        <v>28</v>
      </c>
      <c r="BC74" s="189">
        <f t="shared" si="87"/>
        <v>1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8</v>
      </c>
      <c r="CB74" s="190">
        <v>7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2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2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29</v>
      </c>
      <c r="BB75" s="189">
        <f t="shared" si="86"/>
        <v>17</v>
      </c>
      <c r="BC75" s="189">
        <f t="shared" si="87"/>
        <v>0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6</v>
      </c>
      <c r="CB75" s="190">
        <v>5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0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37</v>
      </c>
      <c r="BB76" s="189">
        <f t="shared" si="86"/>
        <v>8</v>
      </c>
      <c r="BC76" s="189">
        <f t="shared" si="87"/>
        <v>0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0</v>
      </c>
      <c r="CB76" s="190">
        <v>3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2</v>
      </c>
      <c r="C77" s="201">
        <f t="shared" si="117"/>
        <v>0</v>
      </c>
      <c r="D77" s="195">
        <f t="shared" si="100"/>
        <v>2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4</v>
      </c>
      <c r="U77" s="201">
        <f t="shared" si="118"/>
        <v>0</v>
      </c>
      <c r="V77" s="26"/>
      <c r="W77" s="4"/>
      <c r="X77">
        <f>BA31</f>
        <v>2</v>
      </c>
      <c r="Y77">
        <f t="shared" ref="Y77:AI77" si="119">BB31</f>
        <v>2</v>
      </c>
      <c r="Z77">
        <f t="shared" si="119"/>
        <v>1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13</v>
      </c>
      <c r="BB77" s="189">
        <f t="shared" si="86"/>
        <v>6</v>
      </c>
      <c r="BC77" s="189">
        <f t="shared" si="87"/>
        <v>1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2</v>
      </c>
      <c r="CB77" s="190">
        <v>0</v>
      </c>
      <c r="CC77" s="190">
        <v>1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0</v>
      </c>
      <c r="C78" s="201">
        <f t="shared" si="117"/>
        <v>0</v>
      </c>
      <c r="D78" s="195">
        <f t="shared" si="100"/>
        <v>0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0</v>
      </c>
      <c r="U78" s="201">
        <f t="shared" si="118"/>
        <v>0</v>
      </c>
      <c r="V78" s="26"/>
      <c r="W78" s="4"/>
      <c r="X78">
        <f>BA32</f>
        <v>1</v>
      </c>
      <c r="Y78">
        <f t="shared" ref="Y78:AI78" si="121">BB32</f>
        <v>4</v>
      </c>
      <c r="Z78">
        <f t="shared" si="121"/>
        <v>1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7</v>
      </c>
      <c r="BB78" s="189">
        <f t="shared" si="86"/>
        <v>5</v>
      </c>
      <c r="BC78" s="189">
        <f t="shared" si="87"/>
        <v>2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1</v>
      </c>
      <c r="CB78" s="190">
        <v>1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7</v>
      </c>
      <c r="C79" s="201">
        <f t="shared" si="117"/>
        <v>2</v>
      </c>
      <c r="D79" s="195">
        <f t="shared" si="100"/>
        <v>0</v>
      </c>
      <c r="E79" s="201">
        <f t="shared" si="101"/>
        <v>0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7</v>
      </c>
      <c r="U79" s="201">
        <f t="shared" si="118"/>
        <v>2</v>
      </c>
      <c r="V79" s="26"/>
      <c r="W79" s="4"/>
      <c r="X79">
        <f t="shared" ref="X79:X97" si="134">BA34</f>
        <v>2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8</v>
      </c>
      <c r="BB79" s="189">
        <f t="shared" si="86"/>
        <v>7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2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7</v>
      </c>
      <c r="C80" s="201">
        <f t="shared" si="117"/>
        <v>1</v>
      </c>
      <c r="D80" s="195">
        <f t="shared" si="100"/>
        <v>5</v>
      </c>
      <c r="E80" s="201">
        <f t="shared" si="101"/>
        <v>0</v>
      </c>
      <c r="F80" s="195">
        <f t="shared" si="102"/>
        <v>0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12</v>
      </c>
      <c r="U80" s="201">
        <f t="shared" si="118"/>
        <v>1</v>
      </c>
      <c r="V80" s="26"/>
      <c r="W80" s="4"/>
      <c r="X80">
        <f t="shared" si="134"/>
        <v>0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6</v>
      </c>
      <c r="BB80" s="190">
        <f t="shared" si="86"/>
        <v>5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1</v>
      </c>
      <c r="CB80" s="190">
        <v>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12</v>
      </c>
      <c r="C81" s="201">
        <f t="shared" si="117"/>
        <v>0</v>
      </c>
      <c r="D81" s="195">
        <f t="shared" si="100"/>
        <v>2</v>
      </c>
      <c r="E81" s="201">
        <f t="shared" si="101"/>
        <v>0</v>
      </c>
      <c r="F81" s="195">
        <f t="shared" si="102"/>
        <v>1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15</v>
      </c>
      <c r="U81" s="201">
        <f t="shared" si="118"/>
        <v>0</v>
      </c>
      <c r="V81" s="26"/>
      <c r="W81" s="4"/>
      <c r="X81">
        <f t="shared" si="134"/>
        <v>2</v>
      </c>
      <c r="Y81">
        <f t="shared" si="135"/>
        <v>2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0</v>
      </c>
      <c r="BB81" s="190">
        <f t="shared" si="86"/>
        <v>3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0</v>
      </c>
      <c r="CB81" s="190">
        <v>3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18</v>
      </c>
      <c r="C82" s="201">
        <f t="shared" si="117"/>
        <v>1</v>
      </c>
      <c r="D82" s="195">
        <f t="shared" si="100"/>
        <v>12</v>
      </c>
      <c r="E82" s="201">
        <f t="shared" si="101"/>
        <v>0</v>
      </c>
      <c r="F82" s="195">
        <f t="shared" si="102"/>
        <v>0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30</v>
      </c>
      <c r="U82" s="201">
        <f t="shared" si="118"/>
        <v>1</v>
      </c>
      <c r="V82" s="26"/>
      <c r="W82" s="4"/>
      <c r="X82">
        <f t="shared" si="134"/>
        <v>0</v>
      </c>
      <c r="Y82">
        <f t="shared" si="135"/>
        <v>0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2</v>
      </c>
      <c r="BB82" s="190">
        <f t="shared" si="86"/>
        <v>0</v>
      </c>
      <c r="BC82" s="190">
        <f t="shared" si="87"/>
        <v>1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1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7</v>
      </c>
      <c r="CB82" s="190">
        <v>3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21</v>
      </c>
      <c r="C83" s="201">
        <f t="shared" si="117"/>
        <v>0</v>
      </c>
      <c r="D83" s="195">
        <f t="shared" si="100"/>
        <v>11</v>
      </c>
      <c r="E83" s="201">
        <f t="shared" si="101"/>
        <v>0</v>
      </c>
      <c r="F83" s="195">
        <f t="shared" si="102"/>
        <v>2</v>
      </c>
      <c r="G83" s="201">
        <f t="shared" si="103"/>
        <v>0</v>
      </c>
      <c r="H83" s="195">
        <f t="shared" si="104"/>
        <v>1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35</v>
      </c>
      <c r="U83" s="201">
        <f t="shared" si="118"/>
        <v>0</v>
      </c>
      <c r="V83" s="26"/>
      <c r="W83" s="4"/>
      <c r="X83">
        <f t="shared" si="134"/>
        <v>7</v>
      </c>
      <c r="Y83">
        <f t="shared" si="135"/>
        <v>0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2</v>
      </c>
      <c r="AM83">
        <f t="shared" si="123"/>
        <v>0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1</v>
      </c>
      <c r="BB83" s="190">
        <f t="shared" si="86"/>
        <v>1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3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17</v>
      </c>
      <c r="CB83" s="190">
        <v>1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20</v>
      </c>
      <c r="C84" s="201">
        <f t="shared" si="117"/>
        <v>1</v>
      </c>
      <c r="D84" s="195">
        <f t="shared" si="100"/>
        <v>10</v>
      </c>
      <c r="E84" s="201">
        <f t="shared" si="101"/>
        <v>0</v>
      </c>
      <c r="F84" s="195">
        <f t="shared" si="102"/>
        <v>2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32</v>
      </c>
      <c r="U84" s="201">
        <f t="shared" si="118"/>
        <v>1</v>
      </c>
      <c r="V84" s="26"/>
      <c r="W84" s="4"/>
      <c r="X84">
        <f t="shared" si="134"/>
        <v>7</v>
      </c>
      <c r="Y84">
        <f t="shared" si="135"/>
        <v>5</v>
      </c>
      <c r="Z84">
        <f t="shared" si="136"/>
        <v>0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1</v>
      </c>
      <c r="AM84">
        <f t="shared" si="123"/>
        <v>0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2</v>
      </c>
      <c r="BB84" s="190">
        <f t="shared" si="86"/>
        <v>0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2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17</v>
      </c>
      <c r="CB84" s="190">
        <v>15</v>
      </c>
      <c r="CC84" s="190">
        <v>1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28</v>
      </c>
      <c r="C85" s="201">
        <f t="shared" si="117"/>
        <v>1</v>
      </c>
      <c r="D85" s="195">
        <f t="shared" si="100"/>
        <v>14</v>
      </c>
      <c r="E85" s="201">
        <f t="shared" si="101"/>
        <v>0</v>
      </c>
      <c r="F85" s="195">
        <f t="shared" si="102"/>
        <v>1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43</v>
      </c>
      <c r="U85" s="201">
        <f>SUM(C85,E85,G85,I85,K85,M85,O85,Q85,S85)</f>
        <v>1</v>
      </c>
      <c r="V85" s="26"/>
      <c r="W85" s="4"/>
      <c r="X85">
        <f t="shared" si="134"/>
        <v>12</v>
      </c>
      <c r="Y85">
        <f t="shared" si="135"/>
        <v>2</v>
      </c>
      <c r="Z85">
        <f t="shared" si="136"/>
        <v>1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0</v>
      </c>
      <c r="AM85">
        <f t="shared" si="123"/>
        <v>0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1</v>
      </c>
      <c r="BB85" s="190">
        <f t="shared" si="86"/>
        <v>1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0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27</v>
      </c>
      <c r="CB85" s="190">
        <v>8</v>
      </c>
      <c r="CC85" s="190">
        <v>2</v>
      </c>
      <c r="CD85" s="190">
        <v>1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20</v>
      </c>
      <c r="C86" s="201">
        <f t="shared" si="117"/>
        <v>0</v>
      </c>
      <c r="D86" s="195">
        <f t="shared" si="100"/>
        <v>6</v>
      </c>
      <c r="E86" s="201">
        <f t="shared" si="101"/>
        <v>0</v>
      </c>
      <c r="F86" s="195">
        <f t="shared" si="102"/>
        <v>1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27</v>
      </c>
      <c r="U86" s="201">
        <f t="shared" si="118"/>
        <v>0</v>
      </c>
      <c r="V86" s="26"/>
      <c r="W86" s="4"/>
      <c r="X86">
        <f t="shared" si="134"/>
        <v>18</v>
      </c>
      <c r="Y86">
        <f t="shared" si="135"/>
        <v>12</v>
      </c>
      <c r="Z86">
        <f t="shared" si="136"/>
        <v>0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1</v>
      </c>
      <c r="AM86">
        <f t="shared" si="123"/>
        <v>0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0</v>
      </c>
      <c r="BB86" s="190">
        <f t="shared" si="86"/>
        <v>3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1</v>
      </c>
      <c r="BO86" s="191">
        <v>1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26</v>
      </c>
      <c r="CB86" s="190">
        <v>14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21</v>
      </c>
      <c r="C87" s="201">
        <f t="shared" si="117"/>
        <v>0</v>
      </c>
      <c r="D87" s="195">
        <f t="shared" si="100"/>
        <v>11</v>
      </c>
      <c r="E87" s="201">
        <f t="shared" si="101"/>
        <v>0</v>
      </c>
      <c r="F87" s="195">
        <f t="shared" si="102"/>
        <v>0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32</v>
      </c>
      <c r="U87" s="201">
        <f t="shared" si="118"/>
        <v>0</v>
      </c>
      <c r="V87" s="26"/>
      <c r="W87" s="4"/>
      <c r="X87">
        <f t="shared" si="134"/>
        <v>21</v>
      </c>
      <c r="Y87">
        <f t="shared" si="135"/>
        <v>11</v>
      </c>
      <c r="Z87">
        <f t="shared" si="136"/>
        <v>2</v>
      </c>
      <c r="AA87">
        <f t="shared" si="137"/>
        <v>1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0</v>
      </c>
      <c r="AM87">
        <f t="shared" si="123"/>
        <v>0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8</v>
      </c>
      <c r="BB87" s="190">
        <f t="shared" si="86"/>
        <v>3</v>
      </c>
      <c r="BC87" s="190">
        <f t="shared" si="87"/>
        <v>0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1</v>
      </c>
      <c r="BO87" s="191">
        <v>1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23</v>
      </c>
      <c r="CB87" s="190">
        <v>12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34</v>
      </c>
      <c r="C88" s="201">
        <f t="shared" si="117"/>
        <v>0</v>
      </c>
      <c r="D88" s="195">
        <f t="shared" si="100"/>
        <v>6</v>
      </c>
      <c r="E88" s="201">
        <f t="shared" si="101"/>
        <v>0</v>
      </c>
      <c r="F88" s="195">
        <f t="shared" si="102"/>
        <v>1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41</v>
      </c>
      <c r="U88" s="201">
        <f>SUM(C88,E88,G88,I88,K88,M88,O88,Q88,S88)</f>
        <v>0</v>
      </c>
      <c r="V88" s="26"/>
      <c r="W88" s="4"/>
      <c r="X88">
        <f t="shared" si="134"/>
        <v>20</v>
      </c>
      <c r="Y88">
        <f t="shared" si="135"/>
        <v>10</v>
      </c>
      <c r="Z88">
        <f t="shared" si="136"/>
        <v>2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1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20</v>
      </c>
      <c r="BB88" s="190">
        <f t="shared" si="86"/>
        <v>1</v>
      </c>
      <c r="BC88" s="190">
        <f t="shared" si="87"/>
        <v>0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1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18</v>
      </c>
      <c r="CB88" s="190">
        <v>13</v>
      </c>
      <c r="CC88" s="190">
        <v>2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39</v>
      </c>
      <c r="C89" s="201">
        <f t="shared" si="117"/>
        <v>0</v>
      </c>
      <c r="D89" s="195">
        <f t="shared" si="100"/>
        <v>14</v>
      </c>
      <c r="E89" s="201">
        <f t="shared" si="101"/>
        <v>1</v>
      </c>
      <c r="F89" s="195">
        <f t="shared" si="102"/>
        <v>0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53</v>
      </c>
      <c r="U89" s="201">
        <f t="shared" si="118"/>
        <v>1</v>
      </c>
      <c r="V89" s="26"/>
      <c r="W89" s="4"/>
      <c r="X89">
        <f t="shared" si="134"/>
        <v>28</v>
      </c>
      <c r="Y89">
        <f t="shared" si="135"/>
        <v>14</v>
      </c>
      <c r="Z89">
        <f t="shared" si="136"/>
        <v>1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1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19</v>
      </c>
      <c r="BB89" s="190">
        <f t="shared" si="86"/>
        <v>15</v>
      </c>
      <c r="BC89" s="190">
        <f t="shared" si="87"/>
        <v>1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1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15</v>
      </c>
      <c r="CB89" s="190">
        <v>12</v>
      </c>
      <c r="CC89" s="190">
        <v>1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42</v>
      </c>
      <c r="C90" s="201">
        <f t="shared" si="117"/>
        <v>0</v>
      </c>
      <c r="D90" s="195">
        <f t="shared" si="100"/>
        <v>8</v>
      </c>
      <c r="E90" s="201">
        <f t="shared" si="101"/>
        <v>0</v>
      </c>
      <c r="F90" s="195">
        <f t="shared" si="102"/>
        <v>1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51</v>
      </c>
      <c r="U90" s="201">
        <f t="shared" si="118"/>
        <v>0</v>
      </c>
      <c r="V90" s="26"/>
      <c r="W90" s="4"/>
      <c r="X90">
        <f t="shared" si="134"/>
        <v>20</v>
      </c>
      <c r="Y90">
        <f t="shared" si="135"/>
        <v>6</v>
      </c>
      <c r="Z90">
        <f t="shared" si="136"/>
        <v>1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0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27</v>
      </c>
      <c r="BB90" s="190">
        <f t="shared" si="86"/>
        <v>8</v>
      </c>
      <c r="BC90" s="190">
        <f t="shared" si="87"/>
        <v>2</v>
      </c>
      <c r="BD90" s="190">
        <f t="shared" si="88"/>
        <v>1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0</v>
      </c>
      <c r="BO90" s="191">
        <v>1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19</v>
      </c>
      <c r="CB90" s="190">
        <v>11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70</v>
      </c>
      <c r="C91" s="201">
        <f t="shared" si="117"/>
        <v>1</v>
      </c>
      <c r="D91" s="195">
        <f t="shared" si="100"/>
        <v>22</v>
      </c>
      <c r="E91" s="201">
        <f t="shared" si="101"/>
        <v>1</v>
      </c>
      <c r="F91" s="195">
        <f t="shared" si="102"/>
        <v>1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93</v>
      </c>
      <c r="U91" s="201">
        <f t="shared" si="118"/>
        <v>2</v>
      </c>
      <c r="V91" s="26"/>
      <c r="W91" s="4"/>
      <c r="X91">
        <f t="shared" si="134"/>
        <v>21</v>
      </c>
      <c r="Y91">
        <f t="shared" si="135"/>
        <v>11</v>
      </c>
      <c r="Z91">
        <f t="shared" si="136"/>
        <v>0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0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27</v>
      </c>
      <c r="BB91" s="190">
        <f t="shared" si="86"/>
        <v>15</v>
      </c>
      <c r="BC91" s="190">
        <f t="shared" si="87"/>
        <v>0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0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41</v>
      </c>
      <c r="CB91" s="190">
        <v>8</v>
      </c>
      <c r="CC91" s="190">
        <v>1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26</v>
      </c>
      <c r="C92" s="201">
        <f t="shared" si="117"/>
        <v>3</v>
      </c>
      <c r="D92" s="195">
        <f t="shared" si="100"/>
        <v>10</v>
      </c>
      <c r="E92" s="201">
        <f t="shared" si="101"/>
        <v>0</v>
      </c>
      <c r="F92" s="195">
        <f t="shared" si="102"/>
        <v>0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36</v>
      </c>
      <c r="U92" s="201">
        <f t="shared" si="118"/>
        <v>3</v>
      </c>
      <c r="V92" s="26"/>
      <c r="W92" s="4"/>
      <c r="X92">
        <f t="shared" si="134"/>
        <v>34</v>
      </c>
      <c r="Y92">
        <f t="shared" si="135"/>
        <v>6</v>
      </c>
      <c r="Z92">
        <f t="shared" si="136"/>
        <v>1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0</v>
      </c>
      <c r="AM92">
        <f t="shared" si="123"/>
        <v>0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24</v>
      </c>
      <c r="BB92" s="190">
        <f t="shared" si="86"/>
        <v>13</v>
      </c>
      <c r="BC92" s="190">
        <f t="shared" si="87"/>
        <v>0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0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57</v>
      </c>
      <c r="CB92" s="190">
        <v>17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27</v>
      </c>
      <c r="C93" s="201">
        <f t="shared" si="117"/>
        <v>1</v>
      </c>
      <c r="D93" s="195">
        <f t="shared" si="100"/>
        <v>6</v>
      </c>
      <c r="E93" s="201">
        <f t="shared" si="101"/>
        <v>0</v>
      </c>
      <c r="F93" s="195">
        <f t="shared" si="102"/>
        <v>0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33</v>
      </c>
      <c r="U93" s="201">
        <f t="shared" si="118"/>
        <v>1</v>
      </c>
      <c r="V93" s="26"/>
      <c r="W93" s="4"/>
      <c r="X93">
        <f t="shared" si="134"/>
        <v>39</v>
      </c>
      <c r="Y93">
        <f t="shared" si="135"/>
        <v>14</v>
      </c>
      <c r="Z93">
        <f t="shared" si="136"/>
        <v>0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0</v>
      </c>
      <c r="AM93">
        <f t="shared" si="123"/>
        <v>1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19</v>
      </c>
      <c r="BB93" s="190">
        <f t="shared" si="86"/>
        <v>13</v>
      </c>
      <c r="BC93" s="190">
        <f t="shared" si="87"/>
        <v>2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3</v>
      </c>
      <c r="BO93" s="191">
        <v>1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63</v>
      </c>
      <c r="CB93" s="190">
        <v>15</v>
      </c>
      <c r="CC93" s="190">
        <v>3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15</v>
      </c>
      <c r="C94" s="201">
        <f>AL99</f>
        <v>0</v>
      </c>
      <c r="D94" s="195">
        <f>Y99</f>
        <v>10</v>
      </c>
      <c r="E94" s="201">
        <f>AM99</f>
        <v>0</v>
      </c>
      <c r="F94" s="195">
        <f>Z99</f>
        <v>4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29</v>
      </c>
      <c r="U94" s="201">
        <f t="shared" si="118"/>
        <v>0</v>
      </c>
      <c r="V94" s="26"/>
      <c r="W94" s="4"/>
      <c r="X94">
        <f t="shared" si="134"/>
        <v>42</v>
      </c>
      <c r="Y94">
        <f t="shared" si="135"/>
        <v>8</v>
      </c>
      <c r="Z94">
        <f t="shared" si="136"/>
        <v>1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0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16</v>
      </c>
      <c r="BB94" s="190">
        <f t="shared" si="86"/>
        <v>12</v>
      </c>
      <c r="BC94" s="190">
        <f t="shared" si="87"/>
        <v>1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4</v>
      </c>
      <c r="BO94" s="191">
        <v>0</v>
      </c>
      <c r="BP94" s="191">
        <v>1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54</v>
      </c>
      <c r="CB94" s="190">
        <v>24</v>
      </c>
      <c r="CC94" s="190">
        <v>2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10</v>
      </c>
      <c r="C95" s="201">
        <f>AL100</f>
        <v>1</v>
      </c>
      <c r="D95" s="195">
        <f>Y100</f>
        <v>4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14</v>
      </c>
      <c r="U95" s="201">
        <f>SUM(C95,E95,G95,I95,K95,M95,O96,Q95,S95)</f>
        <v>1</v>
      </c>
      <c r="V95" s="26"/>
      <c r="W95" s="4"/>
      <c r="X95">
        <f t="shared" si="134"/>
        <v>70</v>
      </c>
      <c r="Y95">
        <f t="shared" si="135"/>
        <v>22</v>
      </c>
      <c r="Z95">
        <f t="shared" si="136"/>
        <v>1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1</v>
      </c>
      <c r="AM95">
        <f t="shared" si="123"/>
        <v>1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19</v>
      </c>
      <c r="BB95" s="190">
        <f t="shared" si="86"/>
        <v>12</v>
      </c>
      <c r="BC95" s="190">
        <f t="shared" si="87"/>
        <v>0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33</v>
      </c>
      <c r="CB95" s="190">
        <v>9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3</v>
      </c>
      <c r="C96" s="201">
        <f>AL101</f>
        <v>0</v>
      </c>
      <c r="D96" s="195">
        <f>Y101</f>
        <v>2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5</v>
      </c>
      <c r="U96" s="201">
        <f>SUM(C96,E96,G96,I96,K96,M96,O96,Q96,S96)</f>
        <v>0</v>
      </c>
      <c r="V96" s="26"/>
      <c r="W96" s="4"/>
      <c r="X96">
        <f t="shared" si="134"/>
        <v>26</v>
      </c>
      <c r="Y96">
        <f t="shared" si="135"/>
        <v>10</v>
      </c>
      <c r="Z96">
        <f t="shared" si="136"/>
        <v>0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3</v>
      </c>
      <c r="AM96">
        <f t="shared" si="123"/>
        <v>0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41</v>
      </c>
      <c r="BB96" s="190">
        <f t="shared" si="86"/>
        <v>8</v>
      </c>
      <c r="BC96" s="190">
        <f t="shared" si="87"/>
        <v>1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1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11</v>
      </c>
      <c r="CB96" s="190">
        <v>3</v>
      </c>
      <c r="CC96" s="190">
        <v>2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427</v>
      </c>
      <c r="C97" s="202">
        <f t="shared" ref="C97:Q97" si="148">SUM(C73:C96)</f>
        <v>12</v>
      </c>
      <c r="D97" s="196">
        <f t="shared" si="148"/>
        <v>161</v>
      </c>
      <c r="E97" s="202">
        <f t="shared" si="148"/>
        <v>2</v>
      </c>
      <c r="F97" s="196">
        <f t="shared" si="148"/>
        <v>16</v>
      </c>
      <c r="G97" s="202">
        <f t="shared" si="148"/>
        <v>0</v>
      </c>
      <c r="H97" s="196">
        <f t="shared" si="148"/>
        <v>1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605</v>
      </c>
      <c r="U97" s="202">
        <f>SUM(U73:U96)</f>
        <v>14</v>
      </c>
      <c r="V97" s="26"/>
      <c r="W97" s="4"/>
      <c r="X97">
        <f t="shared" si="134"/>
        <v>27</v>
      </c>
      <c r="Y97">
        <f t="shared" si="135"/>
        <v>6</v>
      </c>
      <c r="Z97">
        <f t="shared" si="136"/>
        <v>0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1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57</v>
      </c>
      <c r="BB97" s="190">
        <f t="shared" si="86"/>
        <v>17</v>
      </c>
      <c r="BC97" s="190">
        <f t="shared" si="87"/>
        <v>0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15</v>
      </c>
      <c r="CB97" s="190">
        <v>7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0.70578512396694215</v>
      </c>
      <c r="C98" s="203">
        <f>C97/T97</f>
        <v>1.9834710743801654E-2</v>
      </c>
      <c r="D98" s="197">
        <f>D97/T97</f>
        <v>0.26611570247933886</v>
      </c>
      <c r="E98" s="203">
        <f>E97/T97</f>
        <v>3.3057851239669421E-3</v>
      </c>
      <c r="F98" s="197">
        <f>F97/T97</f>
        <v>2.6446280991735537E-2</v>
      </c>
      <c r="G98" s="203">
        <f>G97/T97</f>
        <v>0</v>
      </c>
      <c r="H98" s="197">
        <f>H97/T97</f>
        <v>1.652892561983471E-3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2.3140495867768594E-2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1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7</v>
      </c>
      <c r="CB98" s="190">
        <v>4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392</v>
      </c>
      <c r="C99" s="204">
        <f t="shared" ref="C99:U99" si="149">SUM(C79:C93)</f>
        <v>11</v>
      </c>
      <c r="D99" s="198">
        <f t="shared" si="149"/>
        <v>137</v>
      </c>
      <c r="E99" s="204">
        <f t="shared" si="149"/>
        <v>2</v>
      </c>
      <c r="F99" s="198">
        <f t="shared" si="149"/>
        <v>10</v>
      </c>
      <c r="G99" s="204">
        <f t="shared" si="149"/>
        <v>0</v>
      </c>
      <c r="H99" s="198">
        <f t="shared" si="149"/>
        <v>1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540</v>
      </c>
      <c r="U99" s="204">
        <f t="shared" si="149"/>
        <v>13</v>
      </c>
      <c r="V99" s="26"/>
      <c r="W99" s="4"/>
      <c r="X99">
        <f t="shared" ref="X99:AI101" si="150">BA53</f>
        <v>15</v>
      </c>
      <c r="Y99">
        <f t="shared" si="150"/>
        <v>10</v>
      </c>
      <c r="Z99">
        <f t="shared" si="150"/>
        <v>4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66</v>
      </c>
      <c r="BB99" s="190">
        <f t="shared" ref="BB99:BL99" si="152">BO93+CB93</f>
        <v>16</v>
      </c>
      <c r="BC99" s="190">
        <f t="shared" si="152"/>
        <v>3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10</v>
      </c>
      <c r="CB99" s="190">
        <v>1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35</v>
      </c>
      <c r="C100" s="205">
        <f t="shared" si="153"/>
        <v>1</v>
      </c>
      <c r="D100" s="199">
        <f t="shared" si="153"/>
        <v>24</v>
      </c>
      <c r="E100" s="205">
        <f t="shared" si="153"/>
        <v>0</v>
      </c>
      <c r="F100" s="199">
        <f t="shared" si="153"/>
        <v>6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65</v>
      </c>
      <c r="U100" s="205">
        <f t="shared" si="153"/>
        <v>1</v>
      </c>
      <c r="V100" s="28"/>
      <c r="W100" s="4"/>
      <c r="X100">
        <f t="shared" si="150"/>
        <v>10</v>
      </c>
      <c r="Y100">
        <f t="shared" si="150"/>
        <v>4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1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58</v>
      </c>
      <c r="BB100" s="190">
        <f t="shared" ref="BB100:BB105" si="167">BO94+CB94</f>
        <v>24</v>
      </c>
      <c r="BC100" s="190">
        <f t="shared" ref="BC100:BC105" si="168">BP94+CC94</f>
        <v>3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4</v>
      </c>
      <c r="CB100" s="190">
        <v>2</v>
      </c>
      <c r="CC100" s="190">
        <v>2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591</v>
      </c>
      <c r="J101" s="56"/>
      <c r="K101" s="53"/>
      <c r="L101" s="60" t="s">
        <v>56</v>
      </c>
      <c r="M101" s="54">
        <f>U97</f>
        <v>14</v>
      </c>
      <c r="N101" s="58"/>
      <c r="O101" s="47"/>
      <c r="P101" s="51"/>
      <c r="Q101" s="48"/>
      <c r="R101" s="49" t="s">
        <v>57</v>
      </c>
      <c r="S101" s="49"/>
      <c r="T101" s="52">
        <f>I101+M101*2</f>
        <v>619</v>
      </c>
      <c r="U101" s="50"/>
      <c r="V101" s="29"/>
      <c r="W101" s="4"/>
      <c r="X101">
        <f>BA55</f>
        <v>3</v>
      </c>
      <c r="Y101">
        <f t="shared" si="150"/>
        <v>2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33</v>
      </c>
      <c r="BB101" s="190">
        <f t="shared" si="167"/>
        <v>9</v>
      </c>
      <c r="BC101" s="190">
        <f t="shared" si="168"/>
        <v>1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1</v>
      </c>
      <c r="CB101" s="190">
        <v>1</v>
      </c>
      <c r="CC101" s="190">
        <v>1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21.181818181818183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17.857142857142858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12</v>
      </c>
      <c r="BB102" s="190">
        <f t="shared" si="167"/>
        <v>3</v>
      </c>
      <c r="BC102" s="190">
        <f t="shared" si="168"/>
        <v>2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5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15</v>
      </c>
      <c r="BB103" s="190">
        <f t="shared" si="167"/>
        <v>7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1</v>
      </c>
      <c r="CB103" s="190">
        <v>1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8</v>
      </c>
      <c r="BB104" s="190">
        <f t="shared" si="167"/>
        <v>4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10</v>
      </c>
      <c r="BB105" s="191">
        <f t="shared" si="167"/>
        <v>1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0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4</v>
      </c>
      <c r="CB105" s="190">
        <v>5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4</v>
      </c>
      <c r="BB106" s="191">
        <f t="shared" ref="BB106:BB129" si="179">BO100+CB100</f>
        <v>2</v>
      </c>
      <c r="BC106" s="191">
        <f t="shared" ref="BC106:BC129" si="180">BP100+CC100</f>
        <v>2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0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6</v>
      </c>
      <c r="CB106" s="190">
        <v>2</v>
      </c>
      <c r="CC106" s="190">
        <v>1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1</v>
      </c>
      <c r="BB107" s="191">
        <f t="shared" si="179"/>
        <v>1</v>
      </c>
      <c r="BC107" s="191">
        <f t="shared" si="180"/>
        <v>1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0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16</v>
      </c>
      <c r="CB107" s="190">
        <v>5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5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0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15</v>
      </c>
      <c r="CB108" s="190">
        <v>8</v>
      </c>
      <c r="CC108" s="190">
        <v>1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1</v>
      </c>
      <c r="BB109" s="191">
        <f t="shared" si="179"/>
        <v>1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0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17</v>
      </c>
      <c r="CB109" s="190">
        <v>14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1</v>
      </c>
      <c r="BB110" s="191">
        <f t="shared" si="179"/>
        <v>0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2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30</v>
      </c>
      <c r="CB110" s="190">
        <v>7</v>
      </c>
      <c r="CC110" s="190">
        <v>1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4</v>
      </c>
      <c r="BB111" s="191">
        <f t="shared" si="179"/>
        <v>5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32</v>
      </c>
      <c r="CB111" s="190">
        <v>8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6</v>
      </c>
      <c r="BB112" s="191">
        <f t="shared" si="179"/>
        <v>2</v>
      </c>
      <c r="BC112" s="191">
        <f t="shared" si="180"/>
        <v>1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0</v>
      </c>
      <c r="BO112" s="191">
        <v>1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18</v>
      </c>
      <c r="CB112" s="190">
        <v>8</v>
      </c>
      <c r="CC112" s="190">
        <v>2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16</v>
      </c>
      <c r="BB113" s="191">
        <f t="shared" si="179"/>
        <v>5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2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32</v>
      </c>
      <c r="CB113" s="190">
        <v>7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15</v>
      </c>
      <c r="BB114" s="191">
        <f t="shared" si="179"/>
        <v>8</v>
      </c>
      <c r="BC114" s="191">
        <f t="shared" si="180"/>
        <v>1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38</v>
      </c>
      <c r="CB114" s="190">
        <v>14</v>
      </c>
      <c r="CC114" s="190">
        <v>2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17</v>
      </c>
      <c r="BB115" s="191">
        <f t="shared" si="179"/>
        <v>14</v>
      </c>
      <c r="BC115" s="191">
        <f t="shared" si="180"/>
        <v>0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46</v>
      </c>
      <c r="CB115" s="190">
        <v>21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32</v>
      </c>
      <c r="BB116" s="191">
        <f t="shared" si="179"/>
        <v>7</v>
      </c>
      <c r="BC116" s="191">
        <f t="shared" si="180"/>
        <v>1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1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41</v>
      </c>
      <c r="CB116" s="190">
        <v>17</v>
      </c>
      <c r="CC116" s="190">
        <v>1</v>
      </c>
      <c r="CD116" s="190">
        <v>1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32</v>
      </c>
      <c r="BB117" s="191">
        <f t="shared" si="179"/>
        <v>8</v>
      </c>
      <c r="BC117" s="191">
        <f t="shared" si="180"/>
        <v>0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2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43</v>
      </c>
      <c r="CB117" s="190">
        <v>17</v>
      </c>
      <c r="CC117" s="190">
        <v>1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18</v>
      </c>
      <c r="BB118" s="191">
        <f t="shared" si="179"/>
        <v>9</v>
      </c>
      <c r="BC118" s="191">
        <f t="shared" si="180"/>
        <v>2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2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43</v>
      </c>
      <c r="CB118" s="190">
        <v>12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34</v>
      </c>
      <c r="BB119" s="191">
        <f t="shared" si="179"/>
        <v>7</v>
      </c>
      <c r="BC119" s="191">
        <f t="shared" si="180"/>
        <v>0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21</v>
      </c>
      <c r="CB119" s="190">
        <v>10</v>
      </c>
      <c r="CC119" s="190">
        <v>1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38</v>
      </c>
      <c r="BB120" s="191">
        <f t="shared" si="179"/>
        <v>14</v>
      </c>
      <c r="BC120" s="191">
        <f t="shared" si="180"/>
        <v>2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25</v>
      </c>
      <c r="CB120" s="190">
        <v>5</v>
      </c>
      <c r="CC120" s="190">
        <v>0</v>
      </c>
      <c r="CD120" s="190">
        <v>1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46</v>
      </c>
      <c r="BB121" s="191">
        <f t="shared" si="179"/>
        <v>21</v>
      </c>
      <c r="BC121" s="191">
        <f t="shared" si="180"/>
        <v>0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20</v>
      </c>
      <c r="CB121" s="190">
        <v>12</v>
      </c>
      <c r="CC121" s="190">
        <v>2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42</v>
      </c>
      <c r="BB122" s="191">
        <f t="shared" si="179"/>
        <v>17</v>
      </c>
      <c r="BC122" s="191">
        <f t="shared" si="180"/>
        <v>1</v>
      </c>
      <c r="BD122" s="191">
        <f t="shared" si="181"/>
        <v>1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13</v>
      </c>
      <c r="CB122" s="190">
        <v>6</v>
      </c>
      <c r="CC122" s="190">
        <v>1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44</v>
      </c>
      <c r="BB123" s="191">
        <f t="shared" si="179"/>
        <v>19</v>
      </c>
      <c r="BC123" s="191">
        <f t="shared" si="180"/>
        <v>1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9</v>
      </c>
      <c r="CB123" s="190">
        <v>0</v>
      </c>
      <c r="CC123" s="190">
        <v>2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45</v>
      </c>
      <c r="BB124" s="191">
        <f t="shared" si="179"/>
        <v>12</v>
      </c>
      <c r="BC124" s="191">
        <f t="shared" si="180"/>
        <v>0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3</v>
      </c>
      <c r="CB124" s="190">
        <v>3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21</v>
      </c>
      <c r="BB125" s="191">
        <f t="shared" si="179"/>
        <v>10</v>
      </c>
      <c r="BC125" s="191">
        <f t="shared" si="180"/>
        <v>1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6</v>
      </c>
      <c r="CB125" s="190">
        <v>0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25</v>
      </c>
      <c r="BB126" s="191">
        <f t="shared" si="179"/>
        <v>5</v>
      </c>
      <c r="BC126" s="191">
        <f t="shared" si="180"/>
        <v>0</v>
      </c>
      <c r="BD126" s="191">
        <f t="shared" si="181"/>
        <v>1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5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20</v>
      </c>
      <c r="BB127" s="191">
        <f t="shared" si="179"/>
        <v>12</v>
      </c>
      <c r="BC127" s="191">
        <f t="shared" si="180"/>
        <v>2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</v>
      </c>
      <c r="CB127" s="190">
        <v>2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1.652892561983471E-3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13</v>
      </c>
      <c r="BB128" s="191">
        <f t="shared" si="179"/>
        <v>6</v>
      </c>
      <c r="BC128" s="191">
        <f t="shared" si="180"/>
        <v>1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1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9</v>
      </c>
      <c r="BB129" s="192">
        <f t="shared" si="179"/>
        <v>0</v>
      </c>
      <c r="BC129" s="192">
        <f t="shared" si="180"/>
        <v>2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2</v>
      </c>
      <c r="CB129" s="190">
        <v>1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3</v>
      </c>
      <c r="BB130" s="192">
        <f t="shared" ref="BB130:BB153" si="191">BO124+CB124</f>
        <v>3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4</v>
      </c>
      <c r="CB130" s="190">
        <v>2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58" t="str">
        <f>A1</f>
        <v>Comptages vitesse TV/PL à Montreuil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60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6</v>
      </c>
      <c r="BB131" s="192">
        <f t="shared" si="191"/>
        <v>0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9</v>
      </c>
      <c r="CB131" s="190">
        <v>2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5</v>
      </c>
      <c r="BB132" s="192">
        <f t="shared" si="191"/>
        <v>0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24</v>
      </c>
      <c r="CB132" s="190">
        <v>13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Avenue du Président Wilson</v>
      </c>
      <c r="K133" s="4"/>
      <c r="L133" s="11"/>
      <c r="M133" s="4"/>
      <c r="N133" s="4"/>
      <c r="O133" s="4" t="str">
        <f>O3</f>
        <v>Et</v>
      </c>
      <c r="P133" s="61" t="str">
        <f>P3</f>
        <v>Rue Carnot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1</v>
      </c>
      <c r="BB133" s="192">
        <f t="shared" si="191"/>
        <v>2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22</v>
      </c>
      <c r="CB133" s="190">
        <v>12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1</v>
      </c>
      <c r="BB134" s="192">
        <f t="shared" si="191"/>
        <v>1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25</v>
      </c>
      <c r="CB134" s="190">
        <v>11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2</v>
      </c>
      <c r="BB135" s="192">
        <f t="shared" si="191"/>
        <v>1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25</v>
      </c>
      <c r="CB135" s="190">
        <v>12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4</v>
      </c>
      <c r="BB136" s="192">
        <f t="shared" si="191"/>
        <v>2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28</v>
      </c>
      <c r="CB136" s="190">
        <v>14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9</v>
      </c>
      <c r="BB137" s="192">
        <f t="shared" si="191"/>
        <v>2</v>
      </c>
      <c r="BC137" s="192">
        <f t="shared" si="192"/>
        <v>0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28</v>
      </c>
      <c r="CB137" s="190">
        <v>8</v>
      </c>
      <c r="CC137" s="190">
        <v>1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2</v>
      </c>
      <c r="C138" s="201">
        <f t="shared" ref="C138:C154" si="203">AL146</f>
        <v>0</v>
      </c>
      <c r="D138" s="195">
        <f t="shared" ref="D138:D154" si="204">Y146</f>
        <v>6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8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24</v>
      </c>
      <c r="BB138" s="192">
        <f t="shared" si="191"/>
        <v>13</v>
      </c>
      <c r="BC138" s="192">
        <f t="shared" si="192"/>
        <v>0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42</v>
      </c>
      <c r="CB138" s="190">
        <v>14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2</v>
      </c>
      <c r="C139" s="201">
        <f t="shared" si="203"/>
        <v>0</v>
      </c>
      <c r="D139" s="195">
        <f t="shared" si="204"/>
        <v>1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3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22</v>
      </c>
      <c r="BB139" s="192">
        <f t="shared" si="191"/>
        <v>12</v>
      </c>
      <c r="BC139" s="192">
        <f t="shared" si="192"/>
        <v>0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24</v>
      </c>
      <c r="CB139" s="190">
        <v>8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0</v>
      </c>
      <c r="C140" s="201">
        <f t="shared" si="203"/>
        <v>0</v>
      </c>
      <c r="D140" s="195">
        <f t="shared" si="204"/>
        <v>1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1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25</v>
      </c>
      <c r="BB140" s="192">
        <f t="shared" si="191"/>
        <v>11</v>
      </c>
      <c r="BC140" s="192">
        <f t="shared" si="192"/>
        <v>1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1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33</v>
      </c>
      <c r="CB140" s="190">
        <v>11</v>
      </c>
      <c r="CC140" s="190">
        <v>0</v>
      </c>
      <c r="CD140" s="190">
        <v>1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1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1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25</v>
      </c>
      <c r="BB141" s="192">
        <f t="shared" si="191"/>
        <v>12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35</v>
      </c>
      <c r="CB141" s="190">
        <v>16</v>
      </c>
      <c r="CC141" s="190">
        <v>1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1</v>
      </c>
      <c r="C142" s="201">
        <f t="shared" si="203"/>
        <v>0</v>
      </c>
      <c r="D142" s="195">
        <f t="shared" si="204"/>
        <v>0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1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28</v>
      </c>
      <c r="BB142" s="192">
        <f t="shared" si="191"/>
        <v>14</v>
      </c>
      <c r="BC142" s="192">
        <f t="shared" si="192"/>
        <v>1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36</v>
      </c>
      <c r="CB142" s="190">
        <v>10</v>
      </c>
      <c r="CC142" s="190">
        <v>4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1</v>
      </c>
      <c r="C143" s="201">
        <f t="shared" si="203"/>
        <v>0</v>
      </c>
      <c r="D143" s="195">
        <f t="shared" si="204"/>
        <v>1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2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28</v>
      </c>
      <c r="BB143" s="192">
        <f t="shared" si="191"/>
        <v>8</v>
      </c>
      <c r="BC143" s="192">
        <f t="shared" si="192"/>
        <v>1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1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26</v>
      </c>
      <c r="CB143" s="190">
        <v>5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2</v>
      </c>
      <c r="C144" s="201">
        <f t="shared" si="203"/>
        <v>0</v>
      </c>
      <c r="D144" s="195">
        <f t="shared" si="204"/>
        <v>2</v>
      </c>
      <c r="E144" s="201">
        <f t="shared" si="205"/>
        <v>0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4</v>
      </c>
      <c r="U144" s="201">
        <f t="shared" si="220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42</v>
      </c>
      <c r="BB144" s="192">
        <f t="shared" si="191"/>
        <v>14</v>
      </c>
      <c r="BC144" s="192">
        <f t="shared" si="192"/>
        <v>0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1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33</v>
      </c>
      <c r="CB144" s="190">
        <v>7</v>
      </c>
      <c r="CC144" s="190">
        <v>3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11</v>
      </c>
      <c r="C145" s="201">
        <f t="shared" si="203"/>
        <v>2</v>
      </c>
      <c r="D145" s="195">
        <f t="shared" si="204"/>
        <v>7</v>
      </c>
      <c r="E145" s="201">
        <f t="shared" si="205"/>
        <v>0</v>
      </c>
      <c r="F145" s="195">
        <f t="shared" si="206"/>
        <v>1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19</v>
      </c>
      <c r="U145" s="201">
        <f t="shared" si="220"/>
        <v>2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24</v>
      </c>
      <c r="BB145" s="192">
        <f t="shared" si="191"/>
        <v>8</v>
      </c>
      <c r="BC145" s="192">
        <f t="shared" si="192"/>
        <v>0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15</v>
      </c>
      <c r="CB145" s="190">
        <v>2</v>
      </c>
      <c r="CC145" s="190">
        <v>1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20</v>
      </c>
      <c r="C146" s="201">
        <f t="shared" si="203"/>
        <v>1</v>
      </c>
      <c r="D146" s="195">
        <f t="shared" si="204"/>
        <v>4</v>
      </c>
      <c r="E146" s="201">
        <f t="shared" si="205"/>
        <v>0</v>
      </c>
      <c r="F146" s="195">
        <f t="shared" si="206"/>
        <v>0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24</v>
      </c>
      <c r="U146" s="201">
        <f t="shared" si="220"/>
        <v>1</v>
      </c>
      <c r="V146" s="26"/>
      <c r="W146" s="4"/>
      <c r="X146">
        <f>BA56</f>
        <v>2</v>
      </c>
      <c r="Y146">
        <f t="shared" ref="Y146:AI146" si="222">BB56</f>
        <v>6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34</v>
      </c>
      <c r="BB146" s="192">
        <f t="shared" si="191"/>
        <v>11</v>
      </c>
      <c r="BC146" s="192">
        <f t="shared" si="192"/>
        <v>0</v>
      </c>
      <c r="BD146" s="192">
        <f t="shared" si="193"/>
        <v>1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13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30</v>
      </c>
      <c r="C147" s="201">
        <f t="shared" si="203"/>
        <v>1</v>
      </c>
      <c r="D147" s="195">
        <f t="shared" si="204"/>
        <v>11</v>
      </c>
      <c r="E147" s="201">
        <f t="shared" si="205"/>
        <v>0</v>
      </c>
      <c r="F147" s="195">
        <f t="shared" si="206"/>
        <v>2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43</v>
      </c>
      <c r="U147" s="201">
        <f t="shared" si="220"/>
        <v>1</v>
      </c>
      <c r="V147" s="26"/>
      <c r="W147" s="4"/>
      <c r="X147">
        <f t="shared" ref="X147:X162" si="224">BA57</f>
        <v>2</v>
      </c>
      <c r="Y147">
        <f t="shared" ref="Y147:Y162" si="225">BB57</f>
        <v>1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35</v>
      </c>
      <c r="BB147" s="192">
        <f t="shared" si="191"/>
        <v>16</v>
      </c>
      <c r="BC147" s="192">
        <f t="shared" si="192"/>
        <v>1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1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11</v>
      </c>
      <c r="CB147" s="190">
        <v>6</v>
      </c>
      <c r="CC147" s="190">
        <v>1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21</v>
      </c>
      <c r="C148" s="201">
        <f t="shared" si="203"/>
        <v>1</v>
      </c>
      <c r="D148" s="195">
        <f t="shared" si="204"/>
        <v>4</v>
      </c>
      <c r="E148" s="201">
        <f t="shared" si="205"/>
        <v>0</v>
      </c>
      <c r="F148" s="195">
        <f t="shared" si="206"/>
        <v>2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27</v>
      </c>
      <c r="U148" s="201">
        <f t="shared" si="220"/>
        <v>1</v>
      </c>
      <c r="V148" s="26"/>
      <c r="W148" s="4"/>
      <c r="X148">
        <f t="shared" si="224"/>
        <v>0</v>
      </c>
      <c r="Y148">
        <f t="shared" si="225"/>
        <v>1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36</v>
      </c>
      <c r="BB148" s="192">
        <f t="shared" si="191"/>
        <v>10</v>
      </c>
      <c r="BC148" s="192">
        <f t="shared" si="192"/>
        <v>4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1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6</v>
      </c>
      <c r="CB148" s="190">
        <v>10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14</v>
      </c>
      <c r="C149" s="201">
        <f t="shared" si="203"/>
        <v>2</v>
      </c>
      <c r="D149" s="195">
        <f t="shared" si="204"/>
        <v>14</v>
      </c>
      <c r="E149" s="201">
        <f t="shared" si="205"/>
        <v>1</v>
      </c>
      <c r="F149" s="195">
        <f t="shared" si="206"/>
        <v>3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31</v>
      </c>
      <c r="U149" s="201">
        <f t="shared" si="220"/>
        <v>3</v>
      </c>
      <c r="V149" s="26"/>
      <c r="W149" s="4"/>
      <c r="X149">
        <f t="shared" si="224"/>
        <v>1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27</v>
      </c>
      <c r="BB149" s="192">
        <f t="shared" si="191"/>
        <v>5</v>
      </c>
      <c r="BC149" s="192">
        <f t="shared" si="192"/>
        <v>0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9</v>
      </c>
      <c r="CB149" s="190">
        <v>1</v>
      </c>
      <c r="CC149" s="190">
        <v>1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29</v>
      </c>
      <c r="C150" s="201">
        <f t="shared" si="203"/>
        <v>2</v>
      </c>
      <c r="D150" s="195">
        <f t="shared" si="204"/>
        <v>12</v>
      </c>
      <c r="E150" s="201">
        <f t="shared" si="205"/>
        <v>0</v>
      </c>
      <c r="F150" s="195">
        <f t="shared" si="206"/>
        <v>2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43</v>
      </c>
      <c r="U150" s="201">
        <f t="shared" si="220"/>
        <v>2</v>
      </c>
      <c r="V150" s="26"/>
      <c r="W150" s="4"/>
      <c r="X150">
        <f t="shared" si="224"/>
        <v>1</v>
      </c>
      <c r="Y150">
        <f t="shared" si="225"/>
        <v>0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34</v>
      </c>
      <c r="BB150" s="192">
        <f t="shared" si="191"/>
        <v>7</v>
      </c>
      <c r="BC150" s="192">
        <f t="shared" si="192"/>
        <v>3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3</v>
      </c>
      <c r="CB150" s="190">
        <v>1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20</v>
      </c>
      <c r="C151" s="201">
        <f t="shared" si="203"/>
        <v>0</v>
      </c>
      <c r="D151" s="195">
        <f t="shared" si="204"/>
        <v>11</v>
      </c>
      <c r="E151" s="201">
        <f t="shared" si="205"/>
        <v>0</v>
      </c>
      <c r="F151" s="195">
        <f t="shared" si="206"/>
        <v>4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35</v>
      </c>
      <c r="U151" s="201">
        <f t="shared" si="220"/>
        <v>0</v>
      </c>
      <c r="V151" s="26"/>
      <c r="W151" s="4"/>
      <c r="X151">
        <f t="shared" si="224"/>
        <v>1</v>
      </c>
      <c r="Y151">
        <f t="shared" si="225"/>
        <v>1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15</v>
      </c>
      <c r="BB151" s="192">
        <f t="shared" si="191"/>
        <v>2</v>
      </c>
      <c r="BC151" s="192">
        <f t="shared" si="192"/>
        <v>1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0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31</v>
      </c>
      <c r="C152" s="201">
        <f t="shared" si="203"/>
        <v>1</v>
      </c>
      <c r="D152" s="195">
        <f t="shared" si="204"/>
        <v>24</v>
      </c>
      <c r="E152" s="201">
        <f t="shared" si="205"/>
        <v>0</v>
      </c>
      <c r="F152" s="195">
        <f t="shared" si="206"/>
        <v>3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58</v>
      </c>
      <c r="U152" s="201">
        <f t="shared" si="220"/>
        <v>1</v>
      </c>
      <c r="V152" s="26"/>
      <c r="W152" s="4"/>
      <c r="X152">
        <f t="shared" si="224"/>
        <v>2</v>
      </c>
      <c r="Y152">
        <f t="shared" si="225"/>
        <v>2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13</v>
      </c>
      <c r="BB152" s="192">
        <f t="shared" si="191"/>
        <v>4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1</v>
      </c>
      <c r="CB152" s="190">
        <v>3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21</v>
      </c>
      <c r="C153" s="201">
        <f t="shared" si="203"/>
        <v>0</v>
      </c>
      <c r="D153" s="195">
        <f t="shared" si="204"/>
        <v>6</v>
      </c>
      <c r="E153" s="201">
        <f t="shared" si="205"/>
        <v>0</v>
      </c>
      <c r="F153" s="195">
        <f t="shared" si="206"/>
        <v>0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27</v>
      </c>
      <c r="U153" s="201">
        <f t="shared" si="220"/>
        <v>0</v>
      </c>
      <c r="V153" s="26"/>
      <c r="W153" s="4"/>
      <c r="X153">
        <f t="shared" si="224"/>
        <v>11</v>
      </c>
      <c r="Y153">
        <f t="shared" si="225"/>
        <v>7</v>
      </c>
      <c r="Z153">
        <f t="shared" si="226"/>
        <v>1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2</v>
      </c>
      <c r="AM153">
        <f t="shared" si="237"/>
        <v>0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12</v>
      </c>
      <c r="BB153" s="191">
        <f t="shared" si="191"/>
        <v>6</v>
      </c>
      <c r="BC153" s="191">
        <f t="shared" si="192"/>
        <v>1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26</v>
      </c>
      <c r="C154" s="201">
        <f t="shared" si="203"/>
        <v>2</v>
      </c>
      <c r="D154" s="195">
        <f t="shared" si="204"/>
        <v>19</v>
      </c>
      <c r="E154" s="201">
        <f t="shared" si="205"/>
        <v>0</v>
      </c>
      <c r="F154" s="195">
        <f t="shared" si="206"/>
        <v>1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46</v>
      </c>
      <c r="U154" s="201">
        <f t="shared" ref="U154:U161" si="249">SUM(C154,E154,G154,I154,K154,M154,O154,Q154,S154)</f>
        <v>2</v>
      </c>
      <c r="V154" s="26"/>
      <c r="W154" s="4"/>
      <c r="X154">
        <f t="shared" si="224"/>
        <v>20</v>
      </c>
      <c r="Y154">
        <f t="shared" si="225"/>
        <v>4</v>
      </c>
      <c r="Z154">
        <f t="shared" si="226"/>
        <v>0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1</v>
      </c>
      <c r="AM154">
        <f t="shared" si="237"/>
        <v>0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7</v>
      </c>
      <c r="BB154" s="191">
        <f t="shared" ref="BB154:BB162" si="251">BO148+CB148</f>
        <v>10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59</v>
      </c>
      <c r="C155" s="201">
        <f t="shared" ref="C155:C161" si="263">AL164</f>
        <v>1</v>
      </c>
      <c r="D155" s="195">
        <f t="shared" ref="D155:D161" si="264">Y164</f>
        <v>21</v>
      </c>
      <c r="E155" s="201">
        <f t="shared" ref="E155:E161" si="265">AM164</f>
        <v>0</v>
      </c>
      <c r="F155" s="195">
        <f t="shared" ref="F155:F161" si="266">Z164</f>
        <v>0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80</v>
      </c>
      <c r="U155" s="201">
        <f t="shared" si="249"/>
        <v>1</v>
      </c>
      <c r="V155" s="26"/>
      <c r="W155" s="4"/>
      <c r="X155">
        <f t="shared" si="224"/>
        <v>30</v>
      </c>
      <c r="Y155">
        <f t="shared" si="225"/>
        <v>11</v>
      </c>
      <c r="Z155">
        <f t="shared" si="226"/>
        <v>2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1</v>
      </c>
      <c r="AM155">
        <f t="shared" si="237"/>
        <v>0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9</v>
      </c>
      <c r="BB155" s="191">
        <f t="shared" si="251"/>
        <v>1</v>
      </c>
      <c r="BC155" s="191">
        <f t="shared" si="252"/>
        <v>1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3</v>
      </c>
      <c r="CB155" s="190">
        <v>1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71</v>
      </c>
      <c r="C156" s="201">
        <f t="shared" si="263"/>
        <v>1</v>
      </c>
      <c r="D156" s="195">
        <f t="shared" si="264"/>
        <v>28</v>
      </c>
      <c r="E156" s="201">
        <f t="shared" si="265"/>
        <v>0</v>
      </c>
      <c r="F156" s="195">
        <f t="shared" si="266"/>
        <v>1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100</v>
      </c>
      <c r="U156" s="201">
        <f t="shared" si="249"/>
        <v>1</v>
      </c>
      <c r="V156" s="26"/>
      <c r="W156" s="4"/>
      <c r="X156">
        <f t="shared" si="224"/>
        <v>21</v>
      </c>
      <c r="Y156">
        <f t="shared" si="225"/>
        <v>4</v>
      </c>
      <c r="Z156">
        <f t="shared" si="226"/>
        <v>2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1</v>
      </c>
      <c r="AM156">
        <f t="shared" si="237"/>
        <v>0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3</v>
      </c>
      <c r="BB156" s="191">
        <f t="shared" si="251"/>
        <v>1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2</v>
      </c>
      <c r="CB156" s="190">
        <v>5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29</v>
      </c>
      <c r="C157" s="201">
        <f t="shared" si="263"/>
        <v>0</v>
      </c>
      <c r="D157" s="195">
        <f t="shared" si="264"/>
        <v>17</v>
      </c>
      <c r="E157" s="201">
        <f t="shared" si="265"/>
        <v>0</v>
      </c>
      <c r="F157" s="195">
        <f t="shared" si="266"/>
        <v>0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46</v>
      </c>
      <c r="U157" s="201">
        <f t="shared" si="249"/>
        <v>0</v>
      </c>
      <c r="V157" s="26"/>
      <c r="W157" s="4"/>
      <c r="X157">
        <f t="shared" si="224"/>
        <v>14</v>
      </c>
      <c r="Y157">
        <f t="shared" si="225"/>
        <v>14</v>
      </c>
      <c r="Z157">
        <f t="shared" si="226"/>
        <v>3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2</v>
      </c>
      <c r="AM157">
        <f t="shared" si="237"/>
        <v>1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0</v>
      </c>
      <c r="BB157" s="191">
        <f t="shared" si="251"/>
        <v>0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19</v>
      </c>
      <c r="CB157" s="190">
        <v>8</v>
      </c>
      <c r="CC157" s="190">
        <v>2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37</v>
      </c>
      <c r="C158" s="201">
        <f t="shared" si="263"/>
        <v>0</v>
      </c>
      <c r="D158" s="195">
        <f t="shared" si="264"/>
        <v>8</v>
      </c>
      <c r="E158" s="201">
        <f t="shared" si="265"/>
        <v>0</v>
      </c>
      <c r="F158" s="195">
        <f t="shared" si="266"/>
        <v>0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45</v>
      </c>
      <c r="U158" s="201">
        <f t="shared" si="249"/>
        <v>0</v>
      </c>
      <c r="V158" s="26"/>
      <c r="W158" s="4"/>
      <c r="X158">
        <f t="shared" si="224"/>
        <v>29</v>
      </c>
      <c r="Y158">
        <f t="shared" si="225"/>
        <v>12</v>
      </c>
      <c r="Z158">
        <f t="shared" si="226"/>
        <v>2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2</v>
      </c>
      <c r="AM158">
        <f t="shared" si="237"/>
        <v>0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1</v>
      </c>
      <c r="BB158" s="191">
        <f t="shared" si="251"/>
        <v>3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1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14</v>
      </c>
      <c r="CB158" s="190">
        <v>10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13</v>
      </c>
      <c r="C159" s="201">
        <f t="shared" si="263"/>
        <v>0</v>
      </c>
      <c r="D159" s="195">
        <f t="shared" si="264"/>
        <v>6</v>
      </c>
      <c r="E159" s="201">
        <f t="shared" si="265"/>
        <v>0</v>
      </c>
      <c r="F159" s="195">
        <f t="shared" si="266"/>
        <v>1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20</v>
      </c>
      <c r="U159" s="201">
        <f t="shared" si="249"/>
        <v>0</v>
      </c>
      <c r="V159" s="26"/>
      <c r="W159" s="4"/>
      <c r="X159">
        <f t="shared" si="224"/>
        <v>20</v>
      </c>
      <c r="Y159">
        <f t="shared" si="225"/>
        <v>11</v>
      </c>
      <c r="Z159">
        <f t="shared" si="226"/>
        <v>4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0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1</v>
      </c>
      <c r="BB159" s="191">
        <f t="shared" si="251"/>
        <v>0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26</v>
      </c>
      <c r="CB159" s="190">
        <v>17</v>
      </c>
      <c r="CC159" s="190">
        <v>1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7</v>
      </c>
      <c r="C160" s="201">
        <f t="shared" si="263"/>
        <v>0</v>
      </c>
      <c r="D160" s="195">
        <f t="shared" si="264"/>
        <v>5</v>
      </c>
      <c r="E160" s="201">
        <f t="shared" si="265"/>
        <v>0</v>
      </c>
      <c r="F160" s="195">
        <f t="shared" si="266"/>
        <v>2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14</v>
      </c>
      <c r="U160" s="201">
        <f t="shared" si="249"/>
        <v>0</v>
      </c>
      <c r="V160" s="26"/>
      <c r="W160" s="4"/>
      <c r="X160">
        <f t="shared" si="224"/>
        <v>31</v>
      </c>
      <c r="Y160">
        <f t="shared" si="225"/>
        <v>24</v>
      </c>
      <c r="Z160">
        <f t="shared" si="226"/>
        <v>3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1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1</v>
      </c>
      <c r="BB160" s="191">
        <f t="shared" si="251"/>
        <v>0</v>
      </c>
      <c r="BC160" s="191">
        <f t="shared" si="252"/>
        <v>0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1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25</v>
      </c>
      <c r="CB160" s="190">
        <v>7</v>
      </c>
      <c r="CC160" s="190">
        <v>1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8</v>
      </c>
      <c r="C161" s="201">
        <f t="shared" si="263"/>
        <v>0</v>
      </c>
      <c r="D161" s="195">
        <f t="shared" si="264"/>
        <v>7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15</v>
      </c>
      <c r="U161" s="201">
        <f t="shared" si="249"/>
        <v>0</v>
      </c>
      <c r="V161" s="26"/>
      <c r="W161" s="4"/>
      <c r="X161">
        <f t="shared" si="224"/>
        <v>21</v>
      </c>
      <c r="Y161">
        <f t="shared" si="225"/>
        <v>6</v>
      </c>
      <c r="Z161">
        <f t="shared" si="226"/>
        <v>0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0</v>
      </c>
      <c r="AM161">
        <f t="shared" si="237"/>
        <v>0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3</v>
      </c>
      <c r="BB161" s="191">
        <f t="shared" si="251"/>
        <v>1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24</v>
      </c>
      <c r="CB161" s="190">
        <v>9</v>
      </c>
      <c r="CC161" s="190">
        <v>3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456</v>
      </c>
      <c r="C162" s="202">
        <f t="shared" si="280"/>
        <v>14</v>
      </c>
      <c r="D162" s="196">
        <f t="shared" si="280"/>
        <v>215</v>
      </c>
      <c r="E162" s="202">
        <f t="shared" si="280"/>
        <v>1</v>
      </c>
      <c r="F162" s="196">
        <f t="shared" si="280"/>
        <v>22</v>
      </c>
      <c r="G162" s="202">
        <f t="shared" si="280"/>
        <v>0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693</v>
      </c>
      <c r="U162" s="202">
        <f>SUM(U138:U161)</f>
        <v>15</v>
      </c>
      <c r="V162" s="26"/>
      <c r="W162" s="4"/>
      <c r="X162">
        <f t="shared" si="224"/>
        <v>26</v>
      </c>
      <c r="Y162">
        <f t="shared" si="225"/>
        <v>19</v>
      </c>
      <c r="Z162">
        <f t="shared" si="226"/>
        <v>1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2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2</v>
      </c>
      <c r="BB162" s="191">
        <f t="shared" si="251"/>
        <v>5</v>
      </c>
      <c r="BC162" s="191">
        <f t="shared" si="252"/>
        <v>0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1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32</v>
      </c>
      <c r="CB162" s="190">
        <v>8</v>
      </c>
      <c r="CC162" s="190">
        <v>3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0.65800865800865804</v>
      </c>
      <c r="C163" s="203">
        <f>C162/T162</f>
        <v>2.0202020202020204E-2</v>
      </c>
      <c r="D163" s="197">
        <f>D162/T162</f>
        <v>0.31024531024531027</v>
      </c>
      <c r="E163" s="203">
        <f>E162/T162</f>
        <v>1.443001443001443E-3</v>
      </c>
      <c r="F163" s="197">
        <f>F162/T162</f>
        <v>3.1746031746031744E-2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2.1645021645021644E-2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0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32</v>
      </c>
      <c r="CB163" s="190">
        <v>9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421</v>
      </c>
      <c r="C164" s="204">
        <f t="shared" ref="C164:U164" si="281">SUM(C144:C158)</f>
        <v>14</v>
      </c>
      <c r="D164" s="198">
        <f t="shared" si="281"/>
        <v>188</v>
      </c>
      <c r="E164" s="204">
        <f t="shared" si="281"/>
        <v>1</v>
      </c>
      <c r="F164" s="198">
        <f t="shared" si="281"/>
        <v>19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628</v>
      </c>
      <c r="U164" s="204">
        <f t="shared" si="281"/>
        <v>15</v>
      </c>
      <c r="V164" s="26"/>
      <c r="W164" s="4"/>
      <c r="X164">
        <f t="shared" ref="X164:AI170" si="282">BA73</f>
        <v>59</v>
      </c>
      <c r="Y164">
        <f t="shared" si="282"/>
        <v>21</v>
      </c>
      <c r="Z164">
        <f t="shared" si="282"/>
        <v>0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1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19</v>
      </c>
      <c r="BB164" s="191">
        <f t="shared" ref="BB164:BL164" si="284">BO157+CB157</f>
        <v>8</v>
      </c>
      <c r="BC164" s="191">
        <f t="shared" si="284"/>
        <v>2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2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35</v>
      </c>
      <c r="CB164" s="190">
        <v>9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35</v>
      </c>
      <c r="C165" s="205">
        <f t="shared" si="285"/>
        <v>0</v>
      </c>
      <c r="D165" s="199">
        <f t="shared" si="285"/>
        <v>27</v>
      </c>
      <c r="E165" s="205">
        <f t="shared" si="285"/>
        <v>0</v>
      </c>
      <c r="F165" s="199">
        <f t="shared" si="285"/>
        <v>3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65</v>
      </c>
      <c r="U165" s="205">
        <f t="shared" si="285"/>
        <v>0</v>
      </c>
      <c r="V165" s="26"/>
      <c r="W165" s="4"/>
      <c r="X165">
        <f t="shared" si="282"/>
        <v>71</v>
      </c>
      <c r="Y165">
        <f t="shared" si="282"/>
        <v>28</v>
      </c>
      <c r="Z165">
        <f t="shared" si="282"/>
        <v>1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15</v>
      </c>
      <c r="BB165" s="191">
        <f t="shared" ref="BB165:BB177" si="299">BO158+CB158</f>
        <v>10</v>
      </c>
      <c r="BC165" s="191">
        <f t="shared" ref="BC165:BC177" si="300">BP158+CC158</f>
        <v>0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2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26</v>
      </c>
      <c r="CB165" s="190">
        <v>10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678</v>
      </c>
      <c r="J166" s="56"/>
      <c r="K166" s="53"/>
      <c r="L166" s="60" t="s">
        <v>56</v>
      </c>
      <c r="M166" s="54">
        <f>U162</f>
        <v>15</v>
      </c>
      <c r="N166" s="58"/>
      <c r="O166" s="47"/>
      <c r="P166" s="51"/>
      <c r="Q166" s="48"/>
      <c r="R166" s="49" t="s">
        <v>57</v>
      </c>
      <c r="S166" s="49"/>
      <c r="T166" s="52">
        <f>I166+M166*2</f>
        <v>708</v>
      </c>
      <c r="U166" s="50"/>
      <c r="V166" s="26"/>
      <c r="W166" s="4"/>
      <c r="X166">
        <f t="shared" si="282"/>
        <v>29</v>
      </c>
      <c r="Y166">
        <f t="shared" si="282"/>
        <v>17</v>
      </c>
      <c r="Z166">
        <f t="shared" si="282"/>
        <v>0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26</v>
      </c>
      <c r="BB166" s="191">
        <f t="shared" si="299"/>
        <v>17</v>
      </c>
      <c r="BC166" s="191">
        <f t="shared" si="300"/>
        <v>1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19</v>
      </c>
      <c r="CB166" s="190">
        <v>13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22.157287157287158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16.333333333333332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37</v>
      </c>
      <c r="Y167">
        <f t="shared" si="282"/>
        <v>8</v>
      </c>
      <c r="Z167">
        <f t="shared" si="282"/>
        <v>0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26</v>
      </c>
      <c r="BB167" s="191">
        <f t="shared" si="299"/>
        <v>7</v>
      </c>
      <c r="BC167" s="191">
        <f t="shared" si="300"/>
        <v>1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1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20</v>
      </c>
      <c r="CB167" s="190">
        <v>10</v>
      </c>
      <c r="CC167" s="190">
        <v>2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13</v>
      </c>
      <c r="Y168">
        <f t="shared" si="282"/>
        <v>6</v>
      </c>
      <c r="Z168">
        <f t="shared" si="282"/>
        <v>1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25</v>
      </c>
      <c r="BB168" s="191">
        <f t="shared" si="299"/>
        <v>9</v>
      </c>
      <c r="BC168" s="191">
        <f t="shared" si="300"/>
        <v>3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30</v>
      </c>
      <c r="CB168" s="190">
        <v>10</v>
      </c>
      <c r="CC168" s="190">
        <v>1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7</v>
      </c>
      <c r="Y169">
        <f t="shared" si="282"/>
        <v>5</v>
      </c>
      <c r="Z169">
        <f t="shared" si="282"/>
        <v>2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33</v>
      </c>
      <c r="BB169" s="191">
        <f t="shared" si="299"/>
        <v>8</v>
      </c>
      <c r="BC169" s="191">
        <f t="shared" si="300"/>
        <v>3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13</v>
      </c>
      <c r="CB169" s="190">
        <v>1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8</v>
      </c>
      <c r="Y170">
        <f t="shared" si="282"/>
        <v>7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32</v>
      </c>
      <c r="BB170" s="191">
        <f t="shared" si="299"/>
        <v>9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1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3</v>
      </c>
      <c r="CB170" s="190">
        <v>1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37</v>
      </c>
      <c r="BB171" s="191">
        <f t="shared" si="299"/>
        <v>9</v>
      </c>
      <c r="BC171" s="191">
        <f t="shared" si="300"/>
        <v>0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28</v>
      </c>
      <c r="BB172" s="191">
        <f t="shared" si="299"/>
        <v>10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19</v>
      </c>
      <c r="BB173" s="191">
        <f t="shared" si="299"/>
        <v>13</v>
      </c>
      <c r="BC173" s="191">
        <f t="shared" si="300"/>
        <v>0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21</v>
      </c>
      <c r="BB174" s="191">
        <f t="shared" si="299"/>
        <v>10</v>
      </c>
      <c r="BC174" s="191">
        <f t="shared" si="300"/>
        <v>2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30</v>
      </c>
      <c r="BB175" s="191">
        <f t="shared" si="299"/>
        <v>10</v>
      </c>
      <c r="BC175" s="191">
        <f t="shared" si="300"/>
        <v>1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13</v>
      </c>
      <c r="BB176" s="191">
        <f t="shared" si="299"/>
        <v>1</v>
      </c>
      <c r="BC176" s="191">
        <f t="shared" si="300"/>
        <v>0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4</v>
      </c>
      <c r="BB177" s="191">
        <f t="shared" si="299"/>
        <v>1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58" t="str">
        <f>A1</f>
        <v>Comptages vitesse TV/PL à Montreuil</v>
      </c>
      <c r="B196" s="259"/>
      <c r="C196" s="259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  <c r="N196" s="259"/>
      <c r="O196" s="259"/>
      <c r="P196" s="259"/>
      <c r="Q196" s="259"/>
      <c r="R196" s="259"/>
      <c r="S196" s="259"/>
      <c r="T196" s="259"/>
      <c r="U196" s="260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Avenue du Président Wilson</v>
      </c>
      <c r="K198" s="4"/>
      <c r="L198" s="11"/>
      <c r="M198" s="4"/>
      <c r="N198" s="4"/>
      <c r="O198" s="4" t="str">
        <f>O3</f>
        <v>Et</v>
      </c>
      <c r="P198" s="105" t="str">
        <f>P3</f>
        <v>Rue Carnot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6</v>
      </c>
      <c r="C203" s="201">
        <f t="shared" ref="C203:C217" si="311">AL213</f>
        <v>0</v>
      </c>
      <c r="D203" s="195">
        <f t="shared" ref="D203:D217" si="312">Y213</f>
        <v>5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11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0</v>
      </c>
      <c r="C204" s="201">
        <f t="shared" si="311"/>
        <v>0</v>
      </c>
      <c r="D204" s="195">
        <f t="shared" si="312"/>
        <v>3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3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2</v>
      </c>
      <c r="C205" s="201">
        <f t="shared" si="311"/>
        <v>0</v>
      </c>
      <c r="D205" s="195">
        <f t="shared" si="312"/>
        <v>0</v>
      </c>
      <c r="E205" s="201">
        <f t="shared" si="313"/>
        <v>0</v>
      </c>
      <c r="F205" s="195">
        <f t="shared" si="314"/>
        <v>1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3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1</v>
      </c>
      <c r="C206" s="201">
        <f t="shared" si="311"/>
        <v>0</v>
      </c>
      <c r="D206" s="195">
        <f t="shared" si="312"/>
        <v>1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2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2</v>
      </c>
      <c r="C207" s="201">
        <f t="shared" si="311"/>
        <v>0</v>
      </c>
      <c r="D207" s="195">
        <f t="shared" si="312"/>
        <v>0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2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1</v>
      </c>
      <c r="C208" s="201">
        <f t="shared" si="311"/>
        <v>0</v>
      </c>
      <c r="D208" s="195">
        <f t="shared" si="312"/>
        <v>1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2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0</v>
      </c>
      <c r="C209" s="201">
        <f t="shared" si="311"/>
        <v>0</v>
      </c>
      <c r="D209" s="195">
        <f t="shared" si="312"/>
        <v>3</v>
      </c>
      <c r="E209" s="201">
        <f t="shared" si="313"/>
        <v>0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3</v>
      </c>
      <c r="U209" s="201">
        <f t="shared" si="329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8</v>
      </c>
      <c r="C210" s="201">
        <f t="shared" si="311"/>
        <v>1</v>
      </c>
      <c r="D210" s="195">
        <f t="shared" si="312"/>
        <v>3</v>
      </c>
      <c r="E210" s="201">
        <f t="shared" si="313"/>
        <v>0</v>
      </c>
      <c r="F210" s="195">
        <f t="shared" si="314"/>
        <v>0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11</v>
      </c>
      <c r="U210" s="201">
        <f t="shared" si="329"/>
        <v>1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20</v>
      </c>
      <c r="C211" s="201">
        <f t="shared" si="311"/>
        <v>3</v>
      </c>
      <c r="D211" s="195">
        <f t="shared" si="312"/>
        <v>1</v>
      </c>
      <c r="E211" s="201">
        <f t="shared" si="313"/>
        <v>0</v>
      </c>
      <c r="F211" s="195">
        <f t="shared" si="314"/>
        <v>0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21</v>
      </c>
      <c r="U211" s="201">
        <f t="shared" si="329"/>
        <v>3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19</v>
      </c>
      <c r="C212" s="201">
        <f t="shared" si="311"/>
        <v>2</v>
      </c>
      <c r="D212" s="195">
        <f t="shared" si="312"/>
        <v>15</v>
      </c>
      <c r="E212" s="201">
        <f t="shared" si="313"/>
        <v>0</v>
      </c>
      <c r="F212" s="195">
        <f t="shared" si="314"/>
        <v>1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35</v>
      </c>
      <c r="U212" s="201">
        <f t="shared" si="329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27</v>
      </c>
      <c r="C213" s="201">
        <f t="shared" si="311"/>
        <v>0</v>
      </c>
      <c r="D213" s="195">
        <f t="shared" si="312"/>
        <v>8</v>
      </c>
      <c r="E213" s="201">
        <f t="shared" si="313"/>
        <v>0</v>
      </c>
      <c r="F213" s="195">
        <f t="shared" si="314"/>
        <v>2</v>
      </c>
      <c r="G213" s="201">
        <f t="shared" si="315"/>
        <v>0</v>
      </c>
      <c r="H213" s="195">
        <f t="shared" si="316"/>
        <v>1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38</v>
      </c>
      <c r="U213" s="201">
        <f t="shared" si="329"/>
        <v>0</v>
      </c>
      <c r="V213" s="26"/>
      <c r="W213" s="4"/>
      <c r="X213">
        <f>BA80</f>
        <v>6</v>
      </c>
      <c r="Y213">
        <f t="shared" ref="Y213:AI213" si="330">BB80</f>
        <v>5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27</v>
      </c>
      <c r="C214" s="201">
        <f t="shared" si="311"/>
        <v>1</v>
      </c>
      <c r="D214" s="195">
        <f t="shared" si="312"/>
        <v>15</v>
      </c>
      <c r="E214" s="201">
        <f t="shared" si="313"/>
        <v>1</v>
      </c>
      <c r="F214" s="195">
        <f t="shared" si="314"/>
        <v>0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42</v>
      </c>
      <c r="U214" s="201">
        <f t="shared" si="329"/>
        <v>2</v>
      </c>
      <c r="V214" s="26"/>
      <c r="W214" s="4"/>
      <c r="X214">
        <f t="shared" ref="X214:X227" si="332">BA81</f>
        <v>0</v>
      </c>
      <c r="Y214">
        <f t="shared" ref="Y214:Y227" si="333">BB81</f>
        <v>3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78</v>
      </c>
      <c r="BP214">
        <f t="shared" ref="BP214:BY214" si="356">SUM(BO3:BO170)</f>
        <v>10</v>
      </c>
      <c r="BQ214">
        <f t="shared" si="356"/>
        <v>2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90</v>
      </c>
      <c r="CA214">
        <f>SUM(BZ3:BZ170)</f>
        <v>0</v>
      </c>
      <c r="CB214">
        <f t="shared" ref="CB214:CK214" si="357">SUM(CA3:CA170)</f>
        <v>3012</v>
      </c>
      <c r="CC214">
        <f t="shared" si="357"/>
        <v>1210</v>
      </c>
      <c r="CD214">
        <f t="shared" si="357"/>
        <v>123</v>
      </c>
      <c r="CE214">
        <f t="shared" si="357"/>
        <v>5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4350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24</v>
      </c>
      <c r="C215" s="201">
        <f t="shared" si="311"/>
        <v>1</v>
      </c>
      <c r="D215" s="195">
        <f t="shared" si="312"/>
        <v>13</v>
      </c>
      <c r="E215" s="201">
        <f t="shared" si="313"/>
        <v>1</v>
      </c>
      <c r="F215" s="195">
        <f t="shared" si="314"/>
        <v>0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37</v>
      </c>
      <c r="U215" s="201">
        <f t="shared" si="329"/>
        <v>2</v>
      </c>
      <c r="V215" s="26"/>
      <c r="W215" s="4"/>
      <c r="X215">
        <f t="shared" si="332"/>
        <v>2</v>
      </c>
      <c r="Y215">
        <f t="shared" si="333"/>
        <v>0</v>
      </c>
      <c r="Z215">
        <f t="shared" si="334"/>
        <v>1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19</v>
      </c>
      <c r="C216" s="201">
        <f t="shared" si="311"/>
        <v>1</v>
      </c>
      <c r="D216" s="195">
        <f t="shared" si="312"/>
        <v>13</v>
      </c>
      <c r="E216" s="201">
        <f t="shared" si="313"/>
        <v>0</v>
      </c>
      <c r="F216" s="195">
        <f t="shared" si="314"/>
        <v>2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34</v>
      </c>
      <c r="U216" s="201">
        <f t="shared" si="329"/>
        <v>1</v>
      </c>
      <c r="V216" s="26"/>
      <c r="W216" s="4"/>
      <c r="X216">
        <f t="shared" si="332"/>
        <v>1</v>
      </c>
      <c r="Y216">
        <f t="shared" si="333"/>
        <v>1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17.888888888888889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38.381609195402298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16</v>
      </c>
      <c r="C217" s="201">
        <f t="shared" si="311"/>
        <v>1</v>
      </c>
      <c r="D217" s="195">
        <f t="shared" si="312"/>
        <v>12</v>
      </c>
      <c r="E217" s="201">
        <f t="shared" si="313"/>
        <v>0</v>
      </c>
      <c r="F217" s="195">
        <f t="shared" si="314"/>
        <v>1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29</v>
      </c>
      <c r="U217" s="201">
        <f t="shared" si="329"/>
        <v>1</v>
      </c>
      <c r="V217" s="26"/>
      <c r="W217" s="4"/>
      <c r="X217">
        <f t="shared" si="332"/>
        <v>2</v>
      </c>
      <c r="Y217">
        <f t="shared" si="333"/>
        <v>0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19</v>
      </c>
      <c r="C218" s="201">
        <f t="shared" ref="C218:C226" si="359">AL229</f>
        <v>0</v>
      </c>
      <c r="D218" s="195">
        <f t="shared" ref="D218:D226" si="360">Y229</f>
        <v>12</v>
      </c>
      <c r="E218" s="201">
        <f t="shared" ref="E218:E226" si="361">AM229</f>
        <v>1</v>
      </c>
      <c r="F218" s="195">
        <f t="shared" ref="F218:F226" si="362">Z229</f>
        <v>0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31</v>
      </c>
      <c r="U218" s="201">
        <f t="shared" si="329"/>
        <v>1</v>
      </c>
      <c r="V218" s="26"/>
      <c r="W218" s="4"/>
      <c r="X218">
        <f t="shared" si="332"/>
        <v>1</v>
      </c>
      <c r="Y218">
        <f t="shared" si="333"/>
        <v>1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41</v>
      </c>
      <c r="C219" s="201">
        <f t="shared" si="359"/>
        <v>0</v>
      </c>
      <c r="D219" s="195">
        <f t="shared" si="360"/>
        <v>8</v>
      </c>
      <c r="E219" s="201">
        <f t="shared" si="361"/>
        <v>0</v>
      </c>
      <c r="F219" s="195">
        <f t="shared" si="362"/>
        <v>1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50</v>
      </c>
      <c r="U219" s="201">
        <f t="shared" ref="U219:U226" si="377">SUM(C219,E219,G219,I219,K219,M219,O219,Q219,S219)</f>
        <v>0</v>
      </c>
      <c r="V219" s="26"/>
      <c r="W219" s="4"/>
      <c r="X219">
        <f t="shared" si="332"/>
        <v>0</v>
      </c>
      <c r="Y219">
        <f t="shared" si="333"/>
        <v>3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57</v>
      </c>
      <c r="C220" s="201">
        <f t="shared" si="359"/>
        <v>0</v>
      </c>
      <c r="D220" s="195">
        <f t="shared" si="360"/>
        <v>17</v>
      </c>
      <c r="E220" s="201">
        <f t="shared" si="361"/>
        <v>0</v>
      </c>
      <c r="F220" s="195">
        <f t="shared" si="362"/>
        <v>0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74</v>
      </c>
      <c r="U220" s="201">
        <f t="shared" si="377"/>
        <v>0</v>
      </c>
      <c r="V220" s="26"/>
      <c r="W220" s="4"/>
      <c r="X220">
        <f t="shared" si="332"/>
        <v>8</v>
      </c>
      <c r="Y220">
        <f t="shared" si="333"/>
        <v>3</v>
      </c>
      <c r="Z220">
        <f t="shared" si="334"/>
        <v>0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1</v>
      </c>
      <c r="AM220">
        <f t="shared" si="345"/>
        <v>0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66</v>
      </c>
      <c r="C221" s="201">
        <f t="shared" si="359"/>
        <v>3</v>
      </c>
      <c r="D221" s="195">
        <f t="shared" si="360"/>
        <v>16</v>
      </c>
      <c r="E221" s="201">
        <f t="shared" si="361"/>
        <v>1</v>
      </c>
      <c r="F221" s="195">
        <f t="shared" si="362"/>
        <v>3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85</v>
      </c>
      <c r="U221" s="201">
        <f t="shared" si="377"/>
        <v>4</v>
      </c>
      <c r="V221" s="26"/>
      <c r="W221" s="4"/>
      <c r="X221">
        <f t="shared" si="332"/>
        <v>20</v>
      </c>
      <c r="Y221">
        <f t="shared" si="333"/>
        <v>1</v>
      </c>
      <c r="Z221">
        <f t="shared" si="334"/>
        <v>0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3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58</v>
      </c>
      <c r="C222" s="201">
        <f t="shared" si="359"/>
        <v>4</v>
      </c>
      <c r="D222" s="195">
        <f t="shared" si="360"/>
        <v>24</v>
      </c>
      <c r="E222" s="201">
        <f t="shared" si="361"/>
        <v>0</v>
      </c>
      <c r="F222" s="195">
        <f t="shared" si="362"/>
        <v>3</v>
      </c>
      <c r="G222" s="201">
        <f t="shared" si="363"/>
        <v>1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85</v>
      </c>
      <c r="U222" s="201">
        <f t="shared" si="377"/>
        <v>5</v>
      </c>
      <c r="V222" s="26"/>
      <c r="W222" s="4"/>
      <c r="X222">
        <f t="shared" si="332"/>
        <v>19</v>
      </c>
      <c r="Y222">
        <f t="shared" si="333"/>
        <v>15</v>
      </c>
      <c r="Z222">
        <f t="shared" si="334"/>
        <v>1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2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33</v>
      </c>
      <c r="C223" s="201">
        <f t="shared" si="359"/>
        <v>0</v>
      </c>
      <c r="D223" s="195">
        <f t="shared" si="360"/>
        <v>9</v>
      </c>
      <c r="E223" s="201">
        <f t="shared" si="361"/>
        <v>0</v>
      </c>
      <c r="F223" s="195">
        <f t="shared" si="362"/>
        <v>1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43</v>
      </c>
      <c r="U223" s="201">
        <f t="shared" si="377"/>
        <v>0</v>
      </c>
      <c r="V223" s="26"/>
      <c r="W223" s="4"/>
      <c r="X223">
        <f t="shared" si="332"/>
        <v>27</v>
      </c>
      <c r="Y223">
        <f t="shared" si="333"/>
        <v>8</v>
      </c>
      <c r="Z223">
        <f t="shared" si="334"/>
        <v>2</v>
      </c>
      <c r="AA223">
        <f t="shared" si="335"/>
        <v>1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0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12</v>
      </c>
      <c r="C224" s="201">
        <f t="shared" si="359"/>
        <v>1</v>
      </c>
      <c r="D224" s="195">
        <f t="shared" si="360"/>
        <v>3</v>
      </c>
      <c r="E224" s="201">
        <f t="shared" si="361"/>
        <v>0</v>
      </c>
      <c r="F224" s="195">
        <f t="shared" si="362"/>
        <v>2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17</v>
      </c>
      <c r="U224" s="201">
        <f t="shared" si="377"/>
        <v>1</v>
      </c>
      <c r="V224" s="26"/>
      <c r="W224" s="4"/>
      <c r="X224">
        <f t="shared" si="332"/>
        <v>27</v>
      </c>
      <c r="Y224">
        <f t="shared" si="333"/>
        <v>15</v>
      </c>
      <c r="Z224">
        <f t="shared" si="334"/>
        <v>0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1</v>
      </c>
      <c r="AM224">
        <f t="shared" si="345"/>
        <v>1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15</v>
      </c>
      <c r="C225" s="201">
        <f t="shared" si="359"/>
        <v>0</v>
      </c>
      <c r="D225" s="195">
        <f t="shared" si="360"/>
        <v>7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22</v>
      </c>
      <c r="U225" s="201">
        <f t="shared" si="377"/>
        <v>0</v>
      </c>
      <c r="V225" s="26"/>
      <c r="W225" s="4"/>
      <c r="X225">
        <f t="shared" si="332"/>
        <v>24</v>
      </c>
      <c r="Y225">
        <f t="shared" si="333"/>
        <v>13</v>
      </c>
      <c r="Z225">
        <f t="shared" si="334"/>
        <v>0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1</v>
      </c>
      <c r="AM225">
        <f t="shared" si="345"/>
        <v>1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8</v>
      </c>
      <c r="C226" s="201">
        <f t="shared" si="359"/>
        <v>1</v>
      </c>
      <c r="D226" s="195">
        <f t="shared" si="360"/>
        <v>4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12</v>
      </c>
      <c r="U226" s="201">
        <f t="shared" si="377"/>
        <v>1</v>
      </c>
      <c r="V226" s="26"/>
      <c r="W226" s="4"/>
      <c r="X226">
        <f t="shared" si="332"/>
        <v>19</v>
      </c>
      <c r="Y226">
        <f t="shared" si="333"/>
        <v>13</v>
      </c>
      <c r="Z226">
        <f t="shared" si="334"/>
        <v>2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1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481</v>
      </c>
      <c r="C227" s="202">
        <f t="shared" si="378"/>
        <v>19</v>
      </c>
      <c r="D227" s="196">
        <f t="shared" si="378"/>
        <v>193</v>
      </c>
      <c r="E227" s="202">
        <f t="shared" si="378"/>
        <v>4</v>
      </c>
      <c r="F227" s="196">
        <f t="shared" si="378"/>
        <v>17</v>
      </c>
      <c r="G227" s="202">
        <f t="shared" si="378"/>
        <v>1</v>
      </c>
      <c r="H227" s="196">
        <f t="shared" si="378"/>
        <v>1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692</v>
      </c>
      <c r="U227" s="202">
        <f>SUM(U203:U226)</f>
        <v>24</v>
      </c>
      <c r="V227" s="26"/>
      <c r="W227" s="4"/>
      <c r="X227">
        <f t="shared" si="332"/>
        <v>16</v>
      </c>
      <c r="Y227">
        <f t="shared" si="333"/>
        <v>12</v>
      </c>
      <c r="Z227">
        <f t="shared" si="334"/>
        <v>1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1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0.69508670520231219</v>
      </c>
      <c r="C228" s="203">
        <f>C227/T227</f>
        <v>2.7456647398843931E-2</v>
      </c>
      <c r="D228" s="197">
        <f>D227/T227</f>
        <v>0.27890173410404623</v>
      </c>
      <c r="E228" s="203">
        <f>E227/T227</f>
        <v>5.7803468208092483E-3</v>
      </c>
      <c r="F228" s="197">
        <f>F227/T227</f>
        <v>2.4566473988439308E-2</v>
      </c>
      <c r="G228" s="203">
        <f>G227/T227</f>
        <v>1.4450867052023121E-3</v>
      </c>
      <c r="H228" s="197">
        <f>H227/T227</f>
        <v>1.4450867052023121E-3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3.4682080924855488E-2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434</v>
      </c>
      <c r="C229" s="204">
        <f t="shared" si="379"/>
        <v>17</v>
      </c>
      <c r="D229" s="198">
        <f t="shared" si="379"/>
        <v>169</v>
      </c>
      <c r="E229" s="204">
        <f t="shared" si="379"/>
        <v>4</v>
      </c>
      <c r="F229" s="198">
        <f t="shared" si="379"/>
        <v>14</v>
      </c>
      <c r="G229" s="204">
        <f t="shared" si="379"/>
        <v>1</v>
      </c>
      <c r="H229" s="198">
        <f t="shared" si="379"/>
        <v>1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618</v>
      </c>
      <c r="U229" s="204">
        <f t="shared" si="379"/>
        <v>22</v>
      </c>
      <c r="V229" s="26"/>
      <c r="W229" s="4"/>
      <c r="X229">
        <f t="shared" ref="X229:AI231" si="380">BA95</f>
        <v>19</v>
      </c>
      <c r="Y229">
        <f t="shared" si="380"/>
        <v>12</v>
      </c>
      <c r="Z229">
        <f t="shared" si="380"/>
        <v>0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0</v>
      </c>
      <c r="AM229">
        <f t="shared" ref="AM229:AW229" si="381">BO90</f>
        <v>1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47</v>
      </c>
      <c r="C230" s="205">
        <f t="shared" si="382"/>
        <v>2</v>
      </c>
      <c r="D230" s="199">
        <f t="shared" si="382"/>
        <v>24</v>
      </c>
      <c r="E230" s="205">
        <f t="shared" si="382"/>
        <v>0</v>
      </c>
      <c r="F230" s="199">
        <f t="shared" si="382"/>
        <v>3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74</v>
      </c>
      <c r="U230" s="205">
        <f t="shared" si="382"/>
        <v>2</v>
      </c>
      <c r="V230" s="26"/>
      <c r="W230" s="4"/>
      <c r="X230">
        <f t="shared" si="380"/>
        <v>41</v>
      </c>
      <c r="Y230">
        <f t="shared" si="380"/>
        <v>8</v>
      </c>
      <c r="Z230">
        <f t="shared" si="380"/>
        <v>1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0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668</v>
      </c>
      <c r="J231" s="56"/>
      <c r="K231" s="53"/>
      <c r="L231" s="60" t="s">
        <v>56</v>
      </c>
      <c r="M231" s="54">
        <f>U227</f>
        <v>24</v>
      </c>
      <c r="N231" s="58"/>
      <c r="O231" s="47"/>
      <c r="P231" s="51"/>
      <c r="Q231" s="48"/>
      <c r="R231" s="49" t="s">
        <v>57</v>
      </c>
      <c r="S231" s="49"/>
      <c r="T231" s="52">
        <f>I231+M231*2</f>
        <v>716</v>
      </c>
      <c r="U231" s="50"/>
      <c r="V231" s="26"/>
      <c r="W231" s="4"/>
      <c r="X231">
        <f t="shared" si="380"/>
        <v>57</v>
      </c>
      <c r="Y231">
        <f t="shared" si="380"/>
        <v>17</v>
      </c>
      <c r="Z231">
        <f t="shared" si="380"/>
        <v>0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0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21.372832369942195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19.583333333333332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66</v>
      </c>
      <c r="Y232">
        <f t="shared" si="395"/>
        <v>16</v>
      </c>
      <c r="Z232">
        <f t="shared" si="395"/>
        <v>3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3</v>
      </c>
      <c r="AM232">
        <f t="shared" si="384"/>
        <v>1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58</v>
      </c>
      <c r="Y233">
        <f t="shared" si="395"/>
        <v>24</v>
      </c>
      <c r="Z233">
        <f t="shared" si="395"/>
        <v>3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4</v>
      </c>
      <c r="AM233">
        <f t="shared" si="384"/>
        <v>0</v>
      </c>
      <c r="AN233">
        <f t="shared" si="385"/>
        <v>1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33</v>
      </c>
      <c r="Y234">
        <f t="shared" si="395"/>
        <v>9</v>
      </c>
      <c r="Z234">
        <f t="shared" si="395"/>
        <v>1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12</v>
      </c>
      <c r="Y235">
        <f t="shared" si="395"/>
        <v>3</v>
      </c>
      <c r="Z235">
        <f t="shared" si="395"/>
        <v>2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1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15</v>
      </c>
      <c r="Y236">
        <f t="shared" si="395"/>
        <v>7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8</v>
      </c>
      <c r="Y237">
        <f t="shared" si="395"/>
        <v>4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1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1.4450867052023121E-3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58" t="str">
        <f>A1</f>
        <v>Comptages vitesse TV/PL à Montreuil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  <c r="O261" s="259"/>
      <c r="P261" s="259"/>
      <c r="Q261" s="259"/>
      <c r="R261" s="259"/>
      <c r="S261" s="259"/>
      <c r="T261" s="259"/>
      <c r="U261" s="260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Avenue du Président Wilson</v>
      </c>
      <c r="K263" s="4"/>
      <c r="L263" s="11"/>
      <c r="M263" s="4"/>
      <c r="N263" s="4"/>
      <c r="O263" s="4" t="str">
        <f>O3</f>
        <v>Et</v>
      </c>
      <c r="P263" s="61" t="str">
        <f>P3</f>
        <v>Rue Carnot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10</v>
      </c>
      <c r="C268" s="201">
        <f t="shared" ref="C268:C280" si="397">AL280</f>
        <v>0</v>
      </c>
      <c r="D268" s="195">
        <f t="shared" ref="D268:D280" si="398">Y280</f>
        <v>1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11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4</v>
      </c>
      <c r="C269" s="201">
        <f t="shared" si="397"/>
        <v>0</v>
      </c>
      <c r="D269" s="195">
        <f t="shared" si="398"/>
        <v>2</v>
      </c>
      <c r="E269" s="201">
        <f t="shared" si="399"/>
        <v>0</v>
      </c>
      <c r="F269" s="195">
        <f t="shared" si="400"/>
        <v>2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8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1</v>
      </c>
      <c r="C270" s="201">
        <f t="shared" si="397"/>
        <v>0</v>
      </c>
      <c r="D270" s="195">
        <f t="shared" si="398"/>
        <v>1</v>
      </c>
      <c r="E270" s="201">
        <f t="shared" si="399"/>
        <v>0</v>
      </c>
      <c r="F270" s="195">
        <f t="shared" si="400"/>
        <v>1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3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5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5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1</v>
      </c>
      <c r="C272" s="201">
        <f t="shared" si="397"/>
        <v>0</v>
      </c>
      <c r="D272" s="195">
        <f t="shared" si="398"/>
        <v>1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2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1</v>
      </c>
      <c r="C273" s="201">
        <f t="shared" si="397"/>
        <v>0</v>
      </c>
      <c r="D273" s="195">
        <f t="shared" si="398"/>
        <v>0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1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4</v>
      </c>
      <c r="C274" s="201">
        <f t="shared" si="397"/>
        <v>0</v>
      </c>
      <c r="D274" s="195">
        <f t="shared" si="398"/>
        <v>5</v>
      </c>
      <c r="E274" s="201">
        <f t="shared" si="399"/>
        <v>0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9</v>
      </c>
      <c r="U274" s="201">
        <f t="shared" si="415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6</v>
      </c>
      <c r="C275" s="201">
        <f t="shared" si="397"/>
        <v>0</v>
      </c>
      <c r="D275" s="195">
        <f t="shared" si="398"/>
        <v>2</v>
      </c>
      <c r="E275" s="201">
        <f t="shared" si="399"/>
        <v>0</v>
      </c>
      <c r="F275" s="195">
        <f t="shared" si="400"/>
        <v>1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9</v>
      </c>
      <c r="U275" s="201">
        <f t="shared" si="415"/>
        <v>0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16</v>
      </c>
      <c r="C276" s="201">
        <f t="shared" si="397"/>
        <v>0</v>
      </c>
      <c r="D276" s="195">
        <f t="shared" si="398"/>
        <v>5</v>
      </c>
      <c r="E276" s="201">
        <f t="shared" si="399"/>
        <v>0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21</v>
      </c>
      <c r="U276" s="201">
        <f t="shared" si="415"/>
        <v>0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15</v>
      </c>
      <c r="C277" s="201">
        <f t="shared" si="397"/>
        <v>0</v>
      </c>
      <c r="D277" s="195">
        <f t="shared" si="398"/>
        <v>8</v>
      </c>
      <c r="E277" s="201">
        <f t="shared" si="399"/>
        <v>0</v>
      </c>
      <c r="F277" s="195">
        <f t="shared" si="400"/>
        <v>1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24</v>
      </c>
      <c r="U277" s="201">
        <f t="shared" si="415"/>
        <v>0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17</v>
      </c>
      <c r="C278" s="201">
        <f t="shared" si="397"/>
        <v>0</v>
      </c>
      <c r="D278" s="195">
        <f t="shared" si="398"/>
        <v>14</v>
      </c>
      <c r="E278" s="201">
        <f t="shared" si="399"/>
        <v>0</v>
      </c>
      <c r="F278" s="195">
        <f t="shared" si="400"/>
        <v>0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31</v>
      </c>
      <c r="U278" s="201">
        <f t="shared" si="415"/>
        <v>0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32</v>
      </c>
      <c r="C279" s="201">
        <f t="shared" si="397"/>
        <v>2</v>
      </c>
      <c r="D279" s="195">
        <f t="shared" si="398"/>
        <v>7</v>
      </c>
      <c r="E279" s="201">
        <f t="shared" si="399"/>
        <v>0</v>
      </c>
      <c r="F279" s="195">
        <f t="shared" si="400"/>
        <v>1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40</v>
      </c>
      <c r="U279" s="201">
        <f t="shared" si="415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32</v>
      </c>
      <c r="C280" s="201">
        <f t="shared" si="397"/>
        <v>0</v>
      </c>
      <c r="D280" s="195">
        <f t="shared" si="398"/>
        <v>8</v>
      </c>
      <c r="E280" s="201">
        <f t="shared" si="399"/>
        <v>0</v>
      </c>
      <c r="F280" s="195">
        <f t="shared" si="400"/>
        <v>0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40</v>
      </c>
      <c r="U280" s="201">
        <f t="shared" si="415"/>
        <v>0</v>
      </c>
      <c r="V280" s="26"/>
      <c r="W280" s="4"/>
      <c r="X280">
        <f>BA105</f>
        <v>10</v>
      </c>
      <c r="Y280">
        <f t="shared" ref="Y280:AI280" si="416">BB105</f>
        <v>1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18</v>
      </c>
      <c r="C281" s="201">
        <f t="shared" ref="C281:C291" si="419">AL294</f>
        <v>0</v>
      </c>
      <c r="D281" s="195">
        <f t="shared" ref="D281:D291" si="420">Y294</f>
        <v>9</v>
      </c>
      <c r="E281" s="201">
        <f t="shared" ref="E281:E291" si="421">AM294</f>
        <v>1</v>
      </c>
      <c r="F281" s="195">
        <f t="shared" ref="F281:F291" si="422">Z294</f>
        <v>2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29</v>
      </c>
      <c r="U281" s="201">
        <f t="shared" si="415"/>
        <v>1</v>
      </c>
      <c r="V281" s="26"/>
      <c r="W281" s="4"/>
      <c r="X281">
        <f t="shared" ref="X281:X292" si="436">BA106</f>
        <v>4</v>
      </c>
      <c r="Y281">
        <f t="shared" ref="Y281:Y292" si="437">BB106</f>
        <v>2</v>
      </c>
      <c r="Z281">
        <f t="shared" ref="Z281:Z292" si="438">BC106</f>
        <v>2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34</v>
      </c>
      <c r="C282" s="201">
        <f t="shared" si="419"/>
        <v>2</v>
      </c>
      <c r="D282" s="195">
        <f t="shared" si="420"/>
        <v>7</v>
      </c>
      <c r="E282" s="201">
        <f t="shared" si="421"/>
        <v>0</v>
      </c>
      <c r="F282" s="195">
        <f t="shared" si="422"/>
        <v>0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41</v>
      </c>
      <c r="U282" s="201">
        <f t="shared" si="415"/>
        <v>2</v>
      </c>
      <c r="V282" s="26"/>
      <c r="W282" s="4"/>
      <c r="X282">
        <f t="shared" si="436"/>
        <v>1</v>
      </c>
      <c r="Y282">
        <f t="shared" si="437"/>
        <v>1</v>
      </c>
      <c r="Z282">
        <f t="shared" si="438"/>
        <v>1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38</v>
      </c>
      <c r="C283" s="201">
        <f t="shared" si="419"/>
        <v>0</v>
      </c>
      <c r="D283" s="195">
        <f t="shared" si="420"/>
        <v>14</v>
      </c>
      <c r="E283" s="201">
        <f t="shared" si="421"/>
        <v>0</v>
      </c>
      <c r="F283" s="195">
        <f t="shared" si="422"/>
        <v>2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54</v>
      </c>
      <c r="U283" s="201">
        <f t="shared" si="415"/>
        <v>0</v>
      </c>
      <c r="V283" s="26"/>
      <c r="W283" s="4"/>
      <c r="X283">
        <f t="shared" si="436"/>
        <v>5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46</v>
      </c>
      <c r="C284" s="201">
        <f t="shared" si="419"/>
        <v>0</v>
      </c>
      <c r="D284" s="195">
        <f t="shared" si="420"/>
        <v>21</v>
      </c>
      <c r="E284" s="201">
        <f t="shared" si="421"/>
        <v>0</v>
      </c>
      <c r="F284" s="195">
        <f t="shared" si="422"/>
        <v>0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67</v>
      </c>
      <c r="U284" s="201">
        <f t="shared" ref="U284:U291" si="461">SUM(C284,E284,G284,I284,K284,M284,O284,Q284,S284)</f>
        <v>0</v>
      </c>
      <c r="V284" s="26"/>
      <c r="W284" s="4"/>
      <c r="X284">
        <f t="shared" si="436"/>
        <v>1</v>
      </c>
      <c r="Y284">
        <f t="shared" si="437"/>
        <v>1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42</v>
      </c>
      <c r="C285" s="201">
        <f t="shared" si="419"/>
        <v>1</v>
      </c>
      <c r="D285" s="195">
        <f t="shared" si="420"/>
        <v>17</v>
      </c>
      <c r="E285" s="201">
        <f t="shared" si="421"/>
        <v>0</v>
      </c>
      <c r="F285" s="195">
        <f t="shared" si="422"/>
        <v>1</v>
      </c>
      <c r="G285" s="201">
        <f t="shared" si="423"/>
        <v>0</v>
      </c>
      <c r="H285" s="195">
        <f t="shared" si="424"/>
        <v>1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61</v>
      </c>
      <c r="U285" s="201">
        <f t="shared" si="461"/>
        <v>1</v>
      </c>
      <c r="V285" s="26"/>
      <c r="W285" s="4"/>
      <c r="X285">
        <f t="shared" si="436"/>
        <v>1</v>
      </c>
      <c r="Y285">
        <f t="shared" si="437"/>
        <v>0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44</v>
      </c>
      <c r="C286" s="201">
        <f t="shared" si="419"/>
        <v>1</v>
      </c>
      <c r="D286" s="195">
        <f t="shared" si="420"/>
        <v>19</v>
      </c>
      <c r="E286" s="201">
        <f t="shared" si="421"/>
        <v>2</v>
      </c>
      <c r="F286" s="195">
        <f t="shared" si="422"/>
        <v>1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64</v>
      </c>
      <c r="U286" s="201">
        <f t="shared" si="461"/>
        <v>3</v>
      </c>
      <c r="V286" s="26"/>
      <c r="W286" s="4"/>
      <c r="X286">
        <f t="shared" si="436"/>
        <v>4</v>
      </c>
      <c r="Y286">
        <f t="shared" si="437"/>
        <v>5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0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45</v>
      </c>
      <c r="C287" s="201">
        <f t="shared" si="419"/>
        <v>2</v>
      </c>
      <c r="D287" s="195">
        <f t="shared" si="420"/>
        <v>12</v>
      </c>
      <c r="E287" s="201">
        <f t="shared" si="421"/>
        <v>0</v>
      </c>
      <c r="F287" s="195">
        <f t="shared" si="422"/>
        <v>0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57</v>
      </c>
      <c r="U287" s="201">
        <f t="shared" si="461"/>
        <v>2</v>
      </c>
      <c r="V287" s="26"/>
      <c r="W287" s="4"/>
      <c r="X287">
        <f t="shared" si="436"/>
        <v>6</v>
      </c>
      <c r="Y287">
        <f t="shared" si="437"/>
        <v>2</v>
      </c>
      <c r="Z287">
        <f t="shared" si="438"/>
        <v>1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0</v>
      </c>
      <c r="AM287">
        <f t="shared" si="449"/>
        <v>0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21</v>
      </c>
      <c r="C288" s="201">
        <f t="shared" si="419"/>
        <v>0</v>
      </c>
      <c r="D288" s="195">
        <f t="shared" si="420"/>
        <v>10</v>
      </c>
      <c r="E288" s="201">
        <f t="shared" si="421"/>
        <v>0</v>
      </c>
      <c r="F288" s="195">
        <f t="shared" si="422"/>
        <v>1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32</v>
      </c>
      <c r="U288" s="201">
        <f t="shared" si="461"/>
        <v>0</v>
      </c>
      <c r="V288" s="26"/>
      <c r="W288" s="4"/>
      <c r="X288">
        <f t="shared" si="436"/>
        <v>16</v>
      </c>
      <c r="Y288">
        <f t="shared" si="437"/>
        <v>5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0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25</v>
      </c>
      <c r="C289" s="201">
        <f t="shared" si="419"/>
        <v>0</v>
      </c>
      <c r="D289" s="195">
        <f t="shared" si="420"/>
        <v>5</v>
      </c>
      <c r="E289" s="201">
        <f t="shared" si="421"/>
        <v>0</v>
      </c>
      <c r="F289" s="195">
        <f t="shared" si="422"/>
        <v>0</v>
      </c>
      <c r="G289" s="201">
        <f t="shared" si="423"/>
        <v>0</v>
      </c>
      <c r="H289" s="195">
        <f t="shared" si="424"/>
        <v>1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31</v>
      </c>
      <c r="U289" s="201">
        <f t="shared" si="461"/>
        <v>0</v>
      </c>
      <c r="V289" s="26"/>
      <c r="W289" s="4"/>
      <c r="X289">
        <f t="shared" si="436"/>
        <v>15</v>
      </c>
      <c r="Y289">
        <f t="shared" si="437"/>
        <v>8</v>
      </c>
      <c r="Z289">
        <f t="shared" si="438"/>
        <v>1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0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20</v>
      </c>
      <c r="C290" s="201">
        <f t="shared" si="419"/>
        <v>0</v>
      </c>
      <c r="D290" s="195">
        <f t="shared" si="420"/>
        <v>12</v>
      </c>
      <c r="E290" s="201">
        <f t="shared" si="421"/>
        <v>0</v>
      </c>
      <c r="F290" s="195">
        <f t="shared" si="422"/>
        <v>2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34</v>
      </c>
      <c r="U290" s="201">
        <f t="shared" si="461"/>
        <v>0</v>
      </c>
      <c r="V290" s="26"/>
      <c r="W290" s="4"/>
      <c r="X290">
        <f t="shared" si="436"/>
        <v>17</v>
      </c>
      <c r="Y290">
        <f t="shared" si="437"/>
        <v>14</v>
      </c>
      <c r="Z290">
        <f t="shared" si="438"/>
        <v>0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0</v>
      </c>
      <c r="AM290">
        <f t="shared" si="449"/>
        <v>0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13</v>
      </c>
      <c r="C291" s="201">
        <f t="shared" si="419"/>
        <v>0</v>
      </c>
      <c r="D291" s="195">
        <f t="shared" si="420"/>
        <v>6</v>
      </c>
      <c r="E291" s="201">
        <f t="shared" si="421"/>
        <v>0</v>
      </c>
      <c r="F291" s="195">
        <f t="shared" si="422"/>
        <v>1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20</v>
      </c>
      <c r="U291" s="201">
        <f t="shared" si="461"/>
        <v>0</v>
      </c>
      <c r="V291" s="26"/>
      <c r="W291" s="4"/>
      <c r="X291">
        <f t="shared" si="436"/>
        <v>32</v>
      </c>
      <c r="Y291">
        <f t="shared" si="437"/>
        <v>7</v>
      </c>
      <c r="Z291">
        <f t="shared" si="438"/>
        <v>1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2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490</v>
      </c>
      <c r="C292" s="202">
        <f t="shared" si="462"/>
        <v>8</v>
      </c>
      <c r="D292" s="196">
        <f t="shared" si="462"/>
        <v>186</v>
      </c>
      <c r="E292" s="202">
        <f t="shared" si="462"/>
        <v>3</v>
      </c>
      <c r="F292" s="196">
        <f t="shared" si="462"/>
        <v>16</v>
      </c>
      <c r="G292" s="202">
        <f t="shared" si="462"/>
        <v>0</v>
      </c>
      <c r="H292" s="196">
        <f t="shared" si="462"/>
        <v>2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694</v>
      </c>
      <c r="U292" s="202">
        <f>SUM(U268:U291)</f>
        <v>11</v>
      </c>
      <c r="V292" s="26"/>
      <c r="W292" s="4"/>
      <c r="X292">
        <f t="shared" si="436"/>
        <v>32</v>
      </c>
      <c r="Y292">
        <f t="shared" si="437"/>
        <v>8</v>
      </c>
      <c r="Z292">
        <f t="shared" si="438"/>
        <v>0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0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0.70605187319884721</v>
      </c>
      <c r="C293" s="203">
        <f>C292/T292</f>
        <v>1.1527377521613832E-2</v>
      </c>
      <c r="D293" s="197">
        <f>D292/T292</f>
        <v>0.2680115273775216</v>
      </c>
      <c r="E293" s="203">
        <f>E292/T292</f>
        <v>4.3227665706051877E-3</v>
      </c>
      <c r="F293" s="197">
        <f>F292/T292</f>
        <v>2.3054755043227664E-2</v>
      </c>
      <c r="G293" s="203">
        <f>G292/T292</f>
        <v>0</v>
      </c>
      <c r="H293" s="197">
        <f>H292/T292</f>
        <v>2.881844380403458E-3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1.5850144092219021E-2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410</v>
      </c>
      <c r="C294" s="204">
        <f t="shared" si="463"/>
        <v>8</v>
      </c>
      <c r="D294" s="198">
        <f t="shared" si="463"/>
        <v>158</v>
      </c>
      <c r="E294" s="204">
        <f t="shared" si="463"/>
        <v>3</v>
      </c>
      <c r="F294" s="198">
        <f t="shared" si="463"/>
        <v>10</v>
      </c>
      <c r="G294" s="204">
        <f t="shared" si="463"/>
        <v>0</v>
      </c>
      <c r="H294" s="198">
        <f t="shared" si="463"/>
        <v>1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579</v>
      </c>
      <c r="U294" s="204">
        <f t="shared" si="463"/>
        <v>11</v>
      </c>
      <c r="V294" s="26"/>
      <c r="W294" s="4"/>
      <c r="X294">
        <f t="shared" ref="X294:X304" si="464">BA118</f>
        <v>18</v>
      </c>
      <c r="Y294">
        <f t="shared" ref="Y294:Y304" si="465">BB118</f>
        <v>9</v>
      </c>
      <c r="Z294">
        <f t="shared" ref="Z294:Z304" si="466">BC118</f>
        <v>2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0</v>
      </c>
      <c r="AM294">
        <f t="shared" ref="AM294:AW294" si="476">BO112</f>
        <v>1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80</v>
      </c>
      <c r="C295" s="205">
        <f t="shared" si="477"/>
        <v>0</v>
      </c>
      <c r="D295" s="199">
        <f t="shared" si="477"/>
        <v>28</v>
      </c>
      <c r="E295" s="205">
        <f t="shared" si="477"/>
        <v>0</v>
      </c>
      <c r="F295" s="199">
        <f t="shared" si="477"/>
        <v>6</v>
      </c>
      <c r="G295" s="205">
        <f t="shared" si="477"/>
        <v>0</v>
      </c>
      <c r="H295" s="199">
        <f t="shared" si="477"/>
        <v>1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115</v>
      </c>
      <c r="U295" s="205">
        <f t="shared" si="477"/>
        <v>0</v>
      </c>
      <c r="V295" s="26"/>
      <c r="W295" s="4"/>
      <c r="X295">
        <f t="shared" si="464"/>
        <v>34</v>
      </c>
      <c r="Y295">
        <f t="shared" si="465"/>
        <v>7</v>
      </c>
      <c r="Z295">
        <f t="shared" si="466"/>
        <v>0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2</v>
      </c>
      <c r="AM295">
        <f t="shared" ref="AM295:AM304" si="479">BO113</f>
        <v>0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683</v>
      </c>
      <c r="J296" s="56"/>
      <c r="K296" s="53"/>
      <c r="L296" s="60" t="s">
        <v>56</v>
      </c>
      <c r="M296" s="54">
        <f>U292</f>
        <v>11</v>
      </c>
      <c r="N296" s="58"/>
      <c r="O296" s="47"/>
      <c r="P296" s="51"/>
      <c r="Q296" s="48"/>
      <c r="R296" s="49" t="s">
        <v>57</v>
      </c>
      <c r="S296" s="49"/>
      <c r="T296" s="52">
        <f>I296+M296*2</f>
        <v>705</v>
      </c>
      <c r="U296" s="50"/>
      <c r="V296" s="26"/>
      <c r="W296" s="4"/>
      <c r="X296">
        <f t="shared" si="464"/>
        <v>38</v>
      </c>
      <c r="Y296">
        <f t="shared" si="465"/>
        <v>14</v>
      </c>
      <c r="Z296">
        <f t="shared" si="466"/>
        <v>2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0</v>
      </c>
      <c r="AM296">
        <f t="shared" si="479"/>
        <v>0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21.1671469740634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20.454545454545453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46</v>
      </c>
      <c r="Y297">
        <f t="shared" si="465"/>
        <v>21</v>
      </c>
      <c r="Z297">
        <f t="shared" si="466"/>
        <v>0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0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42</v>
      </c>
      <c r="Y298">
        <f t="shared" si="465"/>
        <v>17</v>
      </c>
      <c r="Z298">
        <f t="shared" si="466"/>
        <v>1</v>
      </c>
      <c r="AA298">
        <f t="shared" si="467"/>
        <v>1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1</v>
      </c>
      <c r="AM298">
        <f t="shared" si="479"/>
        <v>0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44</v>
      </c>
      <c r="Y299">
        <f t="shared" si="465"/>
        <v>19</v>
      </c>
      <c r="Z299">
        <f t="shared" si="466"/>
        <v>1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2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45</v>
      </c>
      <c r="Y300">
        <f t="shared" si="465"/>
        <v>12</v>
      </c>
      <c r="Z300">
        <f t="shared" si="466"/>
        <v>0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2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21</v>
      </c>
      <c r="Y301">
        <f t="shared" si="465"/>
        <v>10</v>
      </c>
      <c r="Z301">
        <f t="shared" si="466"/>
        <v>1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25</v>
      </c>
      <c r="Y302">
        <f t="shared" si="465"/>
        <v>5</v>
      </c>
      <c r="Z302">
        <f t="shared" si="466"/>
        <v>0</v>
      </c>
      <c r="AA302">
        <f t="shared" si="467"/>
        <v>1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20</v>
      </c>
      <c r="Y303">
        <f t="shared" si="465"/>
        <v>12</v>
      </c>
      <c r="Z303">
        <f t="shared" si="466"/>
        <v>2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13</v>
      </c>
      <c r="Y304">
        <f t="shared" si="465"/>
        <v>6</v>
      </c>
      <c r="Z304">
        <f t="shared" si="466"/>
        <v>1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2.881844380403458E-3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58" t="str">
        <f>A1</f>
        <v>Comptages vitesse TV/PL à Montreuil</v>
      </c>
      <c r="B326" s="259"/>
      <c r="C326" s="259"/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59"/>
      <c r="O326" s="259"/>
      <c r="P326" s="259"/>
      <c r="Q326" s="259"/>
      <c r="R326" s="259"/>
      <c r="S326" s="259"/>
      <c r="T326" s="259"/>
      <c r="U326" s="260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Avenue du Président Wilson</v>
      </c>
      <c r="K328" s="4"/>
      <c r="L328" s="11"/>
      <c r="M328" s="4"/>
      <c r="N328" s="4"/>
      <c r="O328" s="4" t="str">
        <f>O3</f>
        <v>Et</v>
      </c>
      <c r="P328" s="61" t="str">
        <f>P3</f>
        <v>Rue Carnot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9</v>
      </c>
      <c r="C333" s="201">
        <f t="shared" ref="C333:C343" si="491">AL347</f>
        <v>0</v>
      </c>
      <c r="D333" s="195">
        <f t="shared" ref="D333:D343" si="492">Y347</f>
        <v>0</v>
      </c>
      <c r="E333" s="201">
        <f t="shared" ref="E333:E343" si="493">AM347</f>
        <v>0</v>
      </c>
      <c r="F333" s="195">
        <f t="shared" ref="F333:F343" si="494">Z347</f>
        <v>2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11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3</v>
      </c>
      <c r="C334" s="201">
        <f t="shared" si="491"/>
        <v>0</v>
      </c>
      <c r="D334" s="195">
        <f t="shared" si="492"/>
        <v>3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6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6</v>
      </c>
      <c r="C335" s="201">
        <f t="shared" si="491"/>
        <v>0</v>
      </c>
      <c r="D335" s="195">
        <f t="shared" si="492"/>
        <v>0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6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5</v>
      </c>
      <c r="C336" s="201">
        <f t="shared" si="491"/>
        <v>0</v>
      </c>
      <c r="D336" s="195">
        <f t="shared" si="492"/>
        <v>0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5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1</v>
      </c>
      <c r="C337" s="201">
        <f t="shared" si="491"/>
        <v>0</v>
      </c>
      <c r="D337" s="195">
        <f t="shared" si="492"/>
        <v>2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3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1</v>
      </c>
      <c r="C338" s="201">
        <f t="shared" si="491"/>
        <v>0</v>
      </c>
      <c r="D338" s="195">
        <f t="shared" si="492"/>
        <v>1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2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2</v>
      </c>
      <c r="C339" s="201">
        <f t="shared" si="491"/>
        <v>0</v>
      </c>
      <c r="D339" s="195">
        <f t="shared" si="492"/>
        <v>1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3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4</v>
      </c>
      <c r="C340" s="201">
        <f t="shared" si="491"/>
        <v>0</v>
      </c>
      <c r="D340" s="195">
        <f t="shared" si="492"/>
        <v>2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6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9</v>
      </c>
      <c r="C341" s="201">
        <f t="shared" si="491"/>
        <v>0</v>
      </c>
      <c r="D341" s="195">
        <f t="shared" si="492"/>
        <v>2</v>
      </c>
      <c r="E341" s="201">
        <f t="shared" si="493"/>
        <v>0</v>
      </c>
      <c r="F341" s="195">
        <f t="shared" si="494"/>
        <v>0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11</v>
      </c>
      <c r="U341" s="201">
        <f t="shared" si="509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24</v>
      </c>
      <c r="C342" s="201">
        <f t="shared" si="491"/>
        <v>0</v>
      </c>
      <c r="D342" s="195">
        <f t="shared" si="492"/>
        <v>13</v>
      </c>
      <c r="E342" s="201">
        <f t="shared" si="493"/>
        <v>0</v>
      </c>
      <c r="F342" s="195">
        <f t="shared" si="494"/>
        <v>0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37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22</v>
      </c>
      <c r="C343" s="201">
        <f t="shared" si="491"/>
        <v>0</v>
      </c>
      <c r="D343" s="195">
        <f t="shared" si="492"/>
        <v>12</v>
      </c>
      <c r="E343" s="201">
        <f t="shared" si="493"/>
        <v>0</v>
      </c>
      <c r="F343" s="195">
        <f t="shared" si="494"/>
        <v>0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34</v>
      </c>
      <c r="U343" s="201">
        <f t="shared" si="509"/>
        <v>0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25</v>
      </c>
      <c r="C344" s="201">
        <f t="shared" ref="C344:C356" si="511">AL359</f>
        <v>0</v>
      </c>
      <c r="D344" s="195">
        <f t="shared" ref="D344:D356" si="512">Y359</f>
        <v>11</v>
      </c>
      <c r="E344" s="201">
        <f t="shared" ref="E344:E356" si="513">AM359</f>
        <v>0</v>
      </c>
      <c r="F344" s="195">
        <f t="shared" ref="F344:F356" si="514">Z359</f>
        <v>1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37</v>
      </c>
      <c r="U344" s="201">
        <f t="shared" si="509"/>
        <v>0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25</v>
      </c>
      <c r="C345" s="201">
        <f t="shared" si="511"/>
        <v>0</v>
      </c>
      <c r="D345" s="195">
        <f t="shared" si="512"/>
        <v>12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37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28</v>
      </c>
      <c r="C346" s="201">
        <f t="shared" si="511"/>
        <v>0</v>
      </c>
      <c r="D346" s="195">
        <f t="shared" si="512"/>
        <v>14</v>
      </c>
      <c r="E346" s="201">
        <f t="shared" si="513"/>
        <v>0</v>
      </c>
      <c r="F346" s="195">
        <f t="shared" si="514"/>
        <v>1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43</v>
      </c>
      <c r="U346" s="201">
        <f t="shared" si="509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28</v>
      </c>
      <c r="C347" s="201">
        <f t="shared" si="511"/>
        <v>0</v>
      </c>
      <c r="D347" s="195">
        <f t="shared" si="512"/>
        <v>8</v>
      </c>
      <c r="E347" s="201">
        <f t="shared" si="513"/>
        <v>0</v>
      </c>
      <c r="F347" s="195">
        <f t="shared" si="514"/>
        <v>1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37</v>
      </c>
      <c r="U347" s="201">
        <f t="shared" si="509"/>
        <v>0</v>
      </c>
      <c r="V347" s="26"/>
      <c r="W347" s="4"/>
      <c r="X347">
        <f t="shared" ref="X347:X357" si="528">BA129</f>
        <v>9</v>
      </c>
      <c r="Y347">
        <f t="shared" ref="Y347:AI347" si="529">BB129</f>
        <v>0</v>
      </c>
      <c r="Z347">
        <f t="shared" si="529"/>
        <v>2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42</v>
      </c>
      <c r="C348" s="201">
        <f t="shared" si="511"/>
        <v>0</v>
      </c>
      <c r="D348" s="195">
        <f t="shared" si="512"/>
        <v>14</v>
      </c>
      <c r="E348" s="201">
        <f t="shared" si="513"/>
        <v>0</v>
      </c>
      <c r="F348" s="195">
        <f t="shared" si="514"/>
        <v>0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56</v>
      </c>
      <c r="U348" s="201">
        <f t="shared" si="509"/>
        <v>0</v>
      </c>
      <c r="V348" s="26"/>
      <c r="W348" s="4"/>
      <c r="X348">
        <f t="shared" si="528"/>
        <v>3</v>
      </c>
      <c r="Y348">
        <f t="shared" ref="Y348:Y357" si="531">BB130</f>
        <v>3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24</v>
      </c>
      <c r="C349" s="201">
        <f t="shared" si="511"/>
        <v>0</v>
      </c>
      <c r="D349" s="195">
        <f t="shared" si="512"/>
        <v>8</v>
      </c>
      <c r="E349" s="201">
        <f t="shared" si="513"/>
        <v>0</v>
      </c>
      <c r="F349" s="195">
        <f t="shared" si="514"/>
        <v>0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32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6</v>
      </c>
      <c r="Y349">
        <f t="shared" si="531"/>
        <v>0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34</v>
      </c>
      <c r="C350" s="201">
        <f t="shared" si="511"/>
        <v>1</v>
      </c>
      <c r="D350" s="195">
        <f t="shared" si="512"/>
        <v>11</v>
      </c>
      <c r="E350" s="201">
        <f t="shared" si="513"/>
        <v>0</v>
      </c>
      <c r="F350" s="195">
        <f t="shared" si="514"/>
        <v>0</v>
      </c>
      <c r="G350" s="201">
        <f t="shared" si="515"/>
        <v>0</v>
      </c>
      <c r="H350" s="195">
        <f t="shared" si="516"/>
        <v>1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46</v>
      </c>
      <c r="U350" s="201">
        <f t="shared" si="555"/>
        <v>1</v>
      </c>
      <c r="V350" s="26"/>
      <c r="W350" s="4"/>
      <c r="X350">
        <f t="shared" si="528"/>
        <v>5</v>
      </c>
      <c r="Y350">
        <f t="shared" si="531"/>
        <v>0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35</v>
      </c>
      <c r="C351" s="201">
        <f t="shared" si="511"/>
        <v>0</v>
      </c>
      <c r="D351" s="195">
        <f t="shared" si="512"/>
        <v>16</v>
      </c>
      <c r="E351" s="201">
        <f t="shared" si="513"/>
        <v>0</v>
      </c>
      <c r="F351" s="195">
        <f t="shared" si="514"/>
        <v>1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52</v>
      </c>
      <c r="U351" s="201">
        <f t="shared" si="555"/>
        <v>0</v>
      </c>
      <c r="V351" s="26"/>
      <c r="W351" s="4"/>
      <c r="X351">
        <f t="shared" si="528"/>
        <v>1</v>
      </c>
      <c r="Y351">
        <f t="shared" si="531"/>
        <v>2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36</v>
      </c>
      <c r="C352" s="201">
        <f t="shared" si="511"/>
        <v>0</v>
      </c>
      <c r="D352" s="195">
        <f t="shared" si="512"/>
        <v>10</v>
      </c>
      <c r="E352" s="201">
        <f t="shared" si="513"/>
        <v>0</v>
      </c>
      <c r="F352" s="195">
        <f t="shared" si="514"/>
        <v>4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50</v>
      </c>
      <c r="U352" s="201">
        <f t="shared" si="555"/>
        <v>0</v>
      </c>
      <c r="V352" s="26"/>
      <c r="W352" s="4"/>
      <c r="X352">
        <f t="shared" si="528"/>
        <v>1</v>
      </c>
      <c r="Y352">
        <f t="shared" si="531"/>
        <v>1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27</v>
      </c>
      <c r="C353" s="201">
        <f t="shared" si="511"/>
        <v>1</v>
      </c>
      <c r="D353" s="195">
        <f t="shared" si="512"/>
        <v>5</v>
      </c>
      <c r="E353" s="201">
        <f t="shared" si="513"/>
        <v>0</v>
      </c>
      <c r="F353" s="195">
        <f t="shared" si="514"/>
        <v>0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32</v>
      </c>
      <c r="U353" s="201">
        <f t="shared" si="555"/>
        <v>1</v>
      </c>
      <c r="V353" s="26"/>
      <c r="W353" s="4"/>
      <c r="X353">
        <f t="shared" si="528"/>
        <v>2</v>
      </c>
      <c r="Y353">
        <f t="shared" si="531"/>
        <v>1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34</v>
      </c>
      <c r="C354" s="201">
        <f t="shared" si="511"/>
        <v>1</v>
      </c>
      <c r="D354" s="195">
        <f t="shared" si="512"/>
        <v>7</v>
      </c>
      <c r="E354" s="201">
        <f t="shared" si="513"/>
        <v>0</v>
      </c>
      <c r="F354" s="195">
        <f t="shared" si="514"/>
        <v>3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44</v>
      </c>
      <c r="U354" s="201">
        <f t="shared" si="555"/>
        <v>1</v>
      </c>
      <c r="V354" s="26"/>
      <c r="W354" s="4"/>
      <c r="X354">
        <f t="shared" si="528"/>
        <v>4</v>
      </c>
      <c r="Y354">
        <f t="shared" si="531"/>
        <v>2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15</v>
      </c>
      <c r="C355" s="201">
        <f t="shared" si="511"/>
        <v>0</v>
      </c>
      <c r="D355" s="195">
        <f t="shared" si="512"/>
        <v>2</v>
      </c>
      <c r="E355" s="201">
        <f t="shared" si="513"/>
        <v>0</v>
      </c>
      <c r="F355" s="195">
        <f t="shared" si="514"/>
        <v>1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18</v>
      </c>
      <c r="U355" s="201">
        <f t="shared" si="555"/>
        <v>0</v>
      </c>
      <c r="V355" s="26"/>
      <c r="W355" s="4"/>
      <c r="X355">
        <f t="shared" si="528"/>
        <v>9</v>
      </c>
      <c r="Y355">
        <f t="shared" si="531"/>
        <v>2</v>
      </c>
      <c r="Z355">
        <f t="shared" si="532"/>
        <v>0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0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13</v>
      </c>
      <c r="C356" s="201">
        <f t="shared" si="511"/>
        <v>0</v>
      </c>
      <c r="D356" s="195">
        <f t="shared" si="512"/>
        <v>4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17</v>
      </c>
      <c r="U356" s="201">
        <f t="shared" si="555"/>
        <v>0</v>
      </c>
      <c r="V356" s="26"/>
      <c r="W356" s="4"/>
      <c r="X356">
        <f t="shared" si="528"/>
        <v>24</v>
      </c>
      <c r="Y356">
        <f t="shared" si="531"/>
        <v>13</v>
      </c>
      <c r="Z356">
        <f t="shared" si="532"/>
        <v>0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452</v>
      </c>
      <c r="C357" s="202">
        <f t="shared" si="556"/>
        <v>3</v>
      </c>
      <c r="D357" s="196">
        <f t="shared" si="556"/>
        <v>158</v>
      </c>
      <c r="E357" s="202">
        <f t="shared" si="556"/>
        <v>0</v>
      </c>
      <c r="F357" s="196">
        <f t="shared" si="556"/>
        <v>14</v>
      </c>
      <c r="G357" s="202">
        <f t="shared" si="556"/>
        <v>0</v>
      </c>
      <c r="H357" s="196">
        <f t="shared" si="556"/>
        <v>1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625</v>
      </c>
      <c r="U357" s="202">
        <f>SUM(U333:U356)</f>
        <v>3</v>
      </c>
      <c r="V357" s="26"/>
      <c r="W357" s="4"/>
      <c r="X357">
        <f t="shared" si="528"/>
        <v>22</v>
      </c>
      <c r="Y357">
        <f t="shared" si="531"/>
        <v>12</v>
      </c>
      <c r="Z357">
        <f t="shared" si="532"/>
        <v>0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0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0.72319999999999995</v>
      </c>
      <c r="C358" s="203">
        <f>C357/T357</f>
        <v>4.7999999999999996E-3</v>
      </c>
      <c r="D358" s="197">
        <f>D357/T357</f>
        <v>0.25280000000000002</v>
      </c>
      <c r="E358" s="203">
        <f>E357/T357</f>
        <v>0</v>
      </c>
      <c r="F358" s="197">
        <f>F357/T357</f>
        <v>2.24E-2</v>
      </c>
      <c r="G358" s="203">
        <f>G357/T357</f>
        <v>0</v>
      </c>
      <c r="H358" s="197">
        <f>H357/T357</f>
        <v>1.6000000000000001E-3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4.7999999999999996E-3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365</v>
      </c>
      <c r="C359" s="204">
        <f t="shared" si="557"/>
        <v>2</v>
      </c>
      <c r="D359" s="198">
        <f t="shared" si="557"/>
        <v>139</v>
      </c>
      <c r="E359" s="204">
        <f t="shared" si="557"/>
        <v>0</v>
      </c>
      <c r="F359" s="198">
        <f t="shared" si="557"/>
        <v>8</v>
      </c>
      <c r="G359" s="204">
        <f t="shared" si="557"/>
        <v>0</v>
      </c>
      <c r="H359" s="198">
        <f t="shared" si="557"/>
        <v>1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513</v>
      </c>
      <c r="U359" s="204">
        <f t="shared" si="557"/>
        <v>2</v>
      </c>
      <c r="V359" s="26"/>
      <c r="W359" s="4"/>
      <c r="X359">
        <f t="shared" ref="X359:X371" si="558">BA140</f>
        <v>25</v>
      </c>
      <c r="Y359">
        <f>BB140</f>
        <v>11</v>
      </c>
      <c r="Z359">
        <f t="shared" ref="Z359:Z371" si="559">BC140</f>
        <v>1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0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87</v>
      </c>
      <c r="C360" s="205">
        <f t="shared" si="570"/>
        <v>1</v>
      </c>
      <c r="D360" s="199">
        <f t="shared" si="570"/>
        <v>19</v>
      </c>
      <c r="E360" s="205">
        <f t="shared" si="570"/>
        <v>0</v>
      </c>
      <c r="F360" s="199">
        <f t="shared" si="570"/>
        <v>6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112</v>
      </c>
      <c r="U360" s="205">
        <f t="shared" si="570"/>
        <v>1</v>
      </c>
      <c r="V360" s="26"/>
      <c r="W360" s="4"/>
      <c r="X360">
        <f t="shared" si="558"/>
        <v>25</v>
      </c>
      <c r="Y360">
        <f t="shared" ref="Y360:Y371" si="571">BB141</f>
        <v>12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0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622</v>
      </c>
      <c r="J361" s="56"/>
      <c r="K361" s="53"/>
      <c r="L361" s="60" t="s">
        <v>56</v>
      </c>
      <c r="M361" s="54">
        <f>U357</f>
        <v>3</v>
      </c>
      <c r="N361" s="58"/>
      <c r="O361" s="47"/>
      <c r="P361" s="51"/>
      <c r="Q361" s="48"/>
      <c r="R361" s="49" t="s">
        <v>57</v>
      </c>
      <c r="S361" s="49"/>
      <c r="T361" s="52">
        <f>I361+M361*2</f>
        <v>628</v>
      </c>
      <c r="U361" s="50"/>
      <c r="V361" s="26"/>
      <c r="W361" s="4"/>
      <c r="X361">
        <f t="shared" si="558"/>
        <v>28</v>
      </c>
      <c r="Y361">
        <f t="shared" si="571"/>
        <v>14</v>
      </c>
      <c r="Z361">
        <f t="shared" si="559"/>
        <v>1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0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20.792000000000002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28</v>
      </c>
      <c r="Y362">
        <f t="shared" si="571"/>
        <v>8</v>
      </c>
      <c r="Z362">
        <f t="shared" si="559"/>
        <v>1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42</v>
      </c>
      <c r="Y363">
        <f t="shared" si="571"/>
        <v>14</v>
      </c>
      <c r="Z363">
        <f t="shared" si="559"/>
        <v>0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0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24</v>
      </c>
      <c r="Y364">
        <f t="shared" si="571"/>
        <v>8</v>
      </c>
      <c r="Z364">
        <f t="shared" si="559"/>
        <v>0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34</v>
      </c>
      <c r="Y365">
        <f t="shared" si="571"/>
        <v>11</v>
      </c>
      <c r="Z365">
        <f t="shared" si="559"/>
        <v>0</v>
      </c>
      <c r="AA365">
        <f t="shared" si="560"/>
        <v>1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1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35</v>
      </c>
      <c r="Y366">
        <f t="shared" si="571"/>
        <v>16</v>
      </c>
      <c r="Z366">
        <f t="shared" si="559"/>
        <v>1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0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36</v>
      </c>
      <c r="Y367">
        <f t="shared" si="571"/>
        <v>10</v>
      </c>
      <c r="Z367">
        <f t="shared" si="559"/>
        <v>4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0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27</v>
      </c>
      <c r="Y368">
        <f t="shared" si="571"/>
        <v>5</v>
      </c>
      <c r="Z368">
        <f t="shared" si="559"/>
        <v>0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1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34</v>
      </c>
      <c r="Y369">
        <f t="shared" si="571"/>
        <v>7</v>
      </c>
      <c r="Z369">
        <f t="shared" si="559"/>
        <v>3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1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15</v>
      </c>
      <c r="Y370">
        <f t="shared" si="571"/>
        <v>2</v>
      </c>
      <c r="Z370">
        <f t="shared" si="559"/>
        <v>1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13</v>
      </c>
      <c r="Y371">
        <f t="shared" si="571"/>
        <v>4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1.6000000000000001E-3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61" t="str">
        <f>A1</f>
        <v>Comptages vitesse TV/PL à Montreuil</v>
      </c>
      <c r="B391" s="262"/>
      <c r="C391" s="262"/>
      <c r="D391" s="262"/>
      <c r="E391" s="262"/>
      <c r="F391" s="262"/>
      <c r="G391" s="262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3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Avenue du Président Wilson</v>
      </c>
      <c r="K393" s="4"/>
      <c r="L393" s="11"/>
      <c r="M393" s="4"/>
      <c r="N393" s="4"/>
      <c r="O393" s="4" t="str">
        <f>O3</f>
        <v>Et</v>
      </c>
      <c r="P393" s="61" t="str">
        <f>P3</f>
        <v>Rue Carnot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12</v>
      </c>
      <c r="C398" s="201">
        <f t="shared" ref="C398:C406" si="585">AL414</f>
        <v>1</v>
      </c>
      <c r="D398" s="195">
        <f t="shared" ref="D398:D406" si="586">Y414</f>
        <v>6</v>
      </c>
      <c r="E398" s="201">
        <f t="shared" ref="E398:E406" si="587">AM414</f>
        <v>0</v>
      </c>
      <c r="F398" s="195">
        <f t="shared" ref="F398:F406" si="588">Z414</f>
        <v>1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19</v>
      </c>
      <c r="U398" s="201">
        <f t="shared" ref="U398:U413" si="602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7</v>
      </c>
      <c r="C399" s="201">
        <f t="shared" si="585"/>
        <v>1</v>
      </c>
      <c r="D399" s="195">
        <f t="shared" si="586"/>
        <v>10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17</v>
      </c>
      <c r="U399" s="201">
        <f t="shared" si="602"/>
        <v>1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9</v>
      </c>
      <c r="C400" s="201">
        <f t="shared" si="585"/>
        <v>0</v>
      </c>
      <c r="D400" s="195">
        <f t="shared" si="586"/>
        <v>1</v>
      </c>
      <c r="E400" s="201">
        <f t="shared" si="587"/>
        <v>0</v>
      </c>
      <c r="F400" s="195">
        <f t="shared" si="588"/>
        <v>1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11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3</v>
      </c>
      <c r="C401" s="201">
        <f t="shared" si="585"/>
        <v>0</v>
      </c>
      <c r="D401" s="195">
        <f t="shared" si="586"/>
        <v>1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4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0</v>
      </c>
      <c r="C402" s="201">
        <f t="shared" si="585"/>
        <v>0</v>
      </c>
      <c r="D402" s="195">
        <f t="shared" si="586"/>
        <v>0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0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1</v>
      </c>
      <c r="C403" s="201">
        <f t="shared" si="585"/>
        <v>0</v>
      </c>
      <c r="D403" s="195">
        <f t="shared" si="586"/>
        <v>3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4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1</v>
      </c>
      <c r="C404" s="201">
        <f t="shared" si="585"/>
        <v>0</v>
      </c>
      <c r="D404" s="195">
        <f t="shared" si="586"/>
        <v>0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1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1</v>
      </c>
      <c r="C405" s="201">
        <f t="shared" si="585"/>
        <v>0</v>
      </c>
      <c r="D405" s="195">
        <f t="shared" si="586"/>
        <v>0</v>
      </c>
      <c r="E405" s="201">
        <f t="shared" si="587"/>
        <v>0</v>
      </c>
      <c r="F405" s="195">
        <f t="shared" si="588"/>
        <v>0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1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3</v>
      </c>
      <c r="C406" s="201">
        <f t="shared" si="585"/>
        <v>0</v>
      </c>
      <c r="D406" s="195">
        <f t="shared" si="586"/>
        <v>1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4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2</v>
      </c>
      <c r="C407" s="201">
        <f t="shared" ref="C407:C421" si="605">AL424</f>
        <v>0</v>
      </c>
      <c r="D407" s="195">
        <f t="shared" ref="D407:D421" si="606">Y424</f>
        <v>5</v>
      </c>
      <c r="E407" s="201">
        <f t="shared" ref="E407:E421" si="607">AM424</f>
        <v>0</v>
      </c>
      <c r="F407" s="195">
        <f t="shared" ref="F407:F421" si="608">Z424</f>
        <v>0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7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19</v>
      </c>
      <c r="C408" s="201">
        <f t="shared" si="605"/>
        <v>0</v>
      </c>
      <c r="D408" s="195">
        <f t="shared" si="606"/>
        <v>8</v>
      </c>
      <c r="E408" s="201">
        <f t="shared" si="607"/>
        <v>0</v>
      </c>
      <c r="F408" s="195">
        <f t="shared" si="608"/>
        <v>2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29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15</v>
      </c>
      <c r="C409" s="201">
        <f t="shared" si="605"/>
        <v>1</v>
      </c>
      <c r="D409" s="195">
        <f t="shared" si="606"/>
        <v>10</v>
      </c>
      <c r="E409" s="201">
        <f t="shared" si="607"/>
        <v>0</v>
      </c>
      <c r="F409" s="195">
        <f t="shared" si="608"/>
        <v>0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25</v>
      </c>
      <c r="U409" s="201">
        <f t="shared" si="602"/>
        <v>1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26</v>
      </c>
      <c r="C410" s="201">
        <f t="shared" si="605"/>
        <v>0</v>
      </c>
      <c r="D410" s="195">
        <f t="shared" si="606"/>
        <v>17</v>
      </c>
      <c r="E410" s="201">
        <f t="shared" si="607"/>
        <v>0</v>
      </c>
      <c r="F410" s="195">
        <f t="shared" si="608"/>
        <v>1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44</v>
      </c>
      <c r="U410" s="201">
        <f t="shared" si="602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26</v>
      </c>
      <c r="C411" s="201">
        <f t="shared" si="605"/>
        <v>1</v>
      </c>
      <c r="D411" s="195">
        <f t="shared" si="606"/>
        <v>7</v>
      </c>
      <c r="E411" s="201">
        <f t="shared" si="607"/>
        <v>0</v>
      </c>
      <c r="F411" s="195">
        <f t="shared" si="608"/>
        <v>1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34</v>
      </c>
      <c r="U411" s="201">
        <f t="shared" si="602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25</v>
      </c>
      <c r="C412" s="201">
        <f t="shared" si="605"/>
        <v>1</v>
      </c>
      <c r="D412" s="195">
        <f t="shared" si="606"/>
        <v>9</v>
      </c>
      <c r="E412" s="201">
        <f t="shared" si="607"/>
        <v>0</v>
      </c>
      <c r="F412" s="195">
        <f t="shared" si="608"/>
        <v>3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37</v>
      </c>
      <c r="U412" s="201">
        <f t="shared" si="602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33</v>
      </c>
      <c r="C413" s="201">
        <f t="shared" si="605"/>
        <v>1</v>
      </c>
      <c r="D413" s="195">
        <f t="shared" si="606"/>
        <v>8</v>
      </c>
      <c r="E413" s="201">
        <f t="shared" si="607"/>
        <v>0</v>
      </c>
      <c r="F413" s="195">
        <f t="shared" si="608"/>
        <v>3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44</v>
      </c>
      <c r="U413" s="201">
        <f t="shared" si="602"/>
        <v>1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32</v>
      </c>
      <c r="C414" s="201">
        <f t="shared" si="605"/>
        <v>0</v>
      </c>
      <c r="D414" s="195">
        <f t="shared" si="606"/>
        <v>9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41</v>
      </c>
      <c r="U414" s="201">
        <f t="shared" ref="U414:U421" si="623">SUM(C414,E414,G414,I414,K414,M414,O414,Q414,S414)</f>
        <v>0</v>
      </c>
      <c r="V414" s="26"/>
      <c r="W414" s="4"/>
      <c r="X414">
        <f t="shared" ref="X414:X422" si="624">BA153</f>
        <v>12</v>
      </c>
      <c r="Y414">
        <f t="shared" ref="Y414:AI414" si="625">BB153</f>
        <v>6</v>
      </c>
      <c r="Z414">
        <f t="shared" si="625"/>
        <v>1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1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37</v>
      </c>
      <c r="C415" s="201">
        <f t="shared" si="605"/>
        <v>2</v>
      </c>
      <c r="D415" s="195">
        <f t="shared" si="606"/>
        <v>9</v>
      </c>
      <c r="E415" s="201">
        <f t="shared" si="607"/>
        <v>0</v>
      </c>
      <c r="F415" s="195">
        <f t="shared" si="608"/>
        <v>0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46</v>
      </c>
      <c r="U415" s="201">
        <f t="shared" si="623"/>
        <v>2</v>
      </c>
      <c r="V415" s="26"/>
      <c r="W415" s="4"/>
      <c r="X415">
        <f t="shared" si="624"/>
        <v>7</v>
      </c>
      <c r="Y415">
        <f t="shared" ref="Y415:AI422" si="627">BB154</f>
        <v>10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1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28</v>
      </c>
      <c r="C416" s="201">
        <f t="shared" si="605"/>
        <v>2</v>
      </c>
      <c r="D416" s="195">
        <f t="shared" si="606"/>
        <v>10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38</v>
      </c>
      <c r="U416" s="201">
        <f t="shared" si="623"/>
        <v>2</v>
      </c>
      <c r="V416" s="26"/>
      <c r="W416" s="4"/>
      <c r="X416">
        <f t="shared" si="624"/>
        <v>9</v>
      </c>
      <c r="Y416">
        <f t="shared" si="627"/>
        <v>1</v>
      </c>
      <c r="Z416">
        <f t="shared" si="627"/>
        <v>1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19</v>
      </c>
      <c r="C417" s="201">
        <f t="shared" si="605"/>
        <v>0</v>
      </c>
      <c r="D417" s="195">
        <f t="shared" si="606"/>
        <v>13</v>
      </c>
      <c r="E417" s="201">
        <f t="shared" si="607"/>
        <v>0</v>
      </c>
      <c r="F417" s="195">
        <f t="shared" si="608"/>
        <v>0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32</v>
      </c>
      <c r="U417" s="201">
        <f t="shared" si="623"/>
        <v>0</v>
      </c>
      <c r="V417" s="26"/>
      <c r="W417" s="4"/>
      <c r="X417">
        <f t="shared" si="624"/>
        <v>3</v>
      </c>
      <c r="Y417">
        <f t="shared" si="627"/>
        <v>1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21</v>
      </c>
      <c r="C418" s="201">
        <f t="shared" si="605"/>
        <v>1</v>
      </c>
      <c r="D418" s="195">
        <f t="shared" si="606"/>
        <v>10</v>
      </c>
      <c r="E418" s="201">
        <f t="shared" si="607"/>
        <v>0</v>
      </c>
      <c r="F418" s="195">
        <f t="shared" si="608"/>
        <v>2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33</v>
      </c>
      <c r="U418" s="201">
        <f t="shared" si="623"/>
        <v>1</v>
      </c>
      <c r="V418" s="26"/>
      <c r="W418" s="4"/>
      <c r="X418">
        <f t="shared" si="624"/>
        <v>0</v>
      </c>
      <c r="Y418">
        <f t="shared" si="627"/>
        <v>0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30</v>
      </c>
      <c r="C419" s="201">
        <f t="shared" si="605"/>
        <v>0</v>
      </c>
      <c r="D419" s="195">
        <f t="shared" si="606"/>
        <v>10</v>
      </c>
      <c r="E419" s="201">
        <f t="shared" si="607"/>
        <v>0</v>
      </c>
      <c r="F419" s="195">
        <f t="shared" si="608"/>
        <v>1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41</v>
      </c>
      <c r="U419" s="201">
        <f t="shared" si="623"/>
        <v>0</v>
      </c>
      <c r="V419" s="26"/>
      <c r="W419" s="4"/>
      <c r="X419">
        <f t="shared" si="624"/>
        <v>1</v>
      </c>
      <c r="Y419">
        <f t="shared" si="627"/>
        <v>3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13</v>
      </c>
      <c r="C420" s="201">
        <f t="shared" si="605"/>
        <v>0</v>
      </c>
      <c r="D420" s="195">
        <f t="shared" si="606"/>
        <v>1</v>
      </c>
      <c r="E420" s="201">
        <f t="shared" si="607"/>
        <v>0</v>
      </c>
      <c r="F420" s="195">
        <f t="shared" si="608"/>
        <v>0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14</v>
      </c>
      <c r="U420" s="201">
        <f t="shared" si="623"/>
        <v>0</v>
      </c>
      <c r="V420" s="26"/>
      <c r="W420" s="4"/>
      <c r="X420">
        <f t="shared" si="624"/>
        <v>1</v>
      </c>
      <c r="Y420">
        <f t="shared" si="627"/>
        <v>0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4</v>
      </c>
      <c r="C421" s="201">
        <f t="shared" si="605"/>
        <v>1</v>
      </c>
      <c r="D421" s="195">
        <f t="shared" si="606"/>
        <v>1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5</v>
      </c>
      <c r="U421" s="201">
        <f t="shared" si="623"/>
        <v>1</v>
      </c>
      <c r="V421" s="26"/>
      <c r="W421" s="4"/>
      <c r="X421">
        <f t="shared" si="624"/>
        <v>1</v>
      </c>
      <c r="Y421">
        <f t="shared" si="627"/>
        <v>0</v>
      </c>
      <c r="Z421">
        <f t="shared" si="627"/>
        <v>0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367</v>
      </c>
      <c r="C422" s="202">
        <f t="shared" si="640"/>
        <v>12</v>
      </c>
      <c r="D422" s="196">
        <f t="shared" si="640"/>
        <v>149</v>
      </c>
      <c r="E422" s="202">
        <f t="shared" si="640"/>
        <v>0</v>
      </c>
      <c r="F422" s="196">
        <f t="shared" si="640"/>
        <v>15</v>
      </c>
      <c r="G422" s="202">
        <f t="shared" si="640"/>
        <v>0</v>
      </c>
      <c r="H422" s="196">
        <f t="shared" si="640"/>
        <v>0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531</v>
      </c>
      <c r="U422" s="202">
        <f>SUM(U398:U421)</f>
        <v>12</v>
      </c>
      <c r="V422" s="26"/>
      <c r="W422" s="4"/>
      <c r="X422">
        <f t="shared" si="624"/>
        <v>3</v>
      </c>
      <c r="Y422">
        <f t="shared" si="627"/>
        <v>1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0.6911487758945386</v>
      </c>
      <c r="C423" s="203">
        <f>C422/T422</f>
        <v>2.2598870056497175E-2</v>
      </c>
      <c r="D423" s="197">
        <f>D422/T422</f>
        <v>0.28060263653483991</v>
      </c>
      <c r="E423" s="203">
        <f>E422/T422</f>
        <v>0</v>
      </c>
      <c r="F423" s="197">
        <f>F422/T422</f>
        <v>2.8248587570621469E-2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2.2598870056497175E-2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288</v>
      </c>
      <c r="C424" s="204">
        <f t="shared" si="641"/>
        <v>9</v>
      </c>
      <c r="D424" s="198">
        <f t="shared" si="641"/>
        <v>116</v>
      </c>
      <c r="E424" s="204">
        <f t="shared" si="641"/>
        <v>0</v>
      </c>
      <c r="F424" s="198">
        <f t="shared" si="641"/>
        <v>12</v>
      </c>
      <c r="G424" s="204">
        <f t="shared" si="641"/>
        <v>0</v>
      </c>
      <c r="H424" s="198">
        <f t="shared" si="641"/>
        <v>0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416</v>
      </c>
      <c r="U424" s="204">
        <f t="shared" si="641"/>
        <v>9</v>
      </c>
      <c r="V424" s="26"/>
      <c r="W424" s="4"/>
      <c r="X424">
        <f t="shared" ref="X424:AI424" si="642">BA162</f>
        <v>2</v>
      </c>
      <c r="Y424">
        <f t="shared" si="642"/>
        <v>5</v>
      </c>
      <c r="Z424">
        <f t="shared" si="642"/>
        <v>0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79</v>
      </c>
      <c r="C425" s="205">
        <f t="shared" si="644"/>
        <v>3</v>
      </c>
      <c r="D425" s="199">
        <f t="shared" si="644"/>
        <v>33</v>
      </c>
      <c r="E425" s="205">
        <f t="shared" si="644"/>
        <v>0</v>
      </c>
      <c r="F425" s="199">
        <f t="shared" si="644"/>
        <v>3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115</v>
      </c>
      <c r="U425" s="205">
        <f t="shared" si="644"/>
        <v>3</v>
      </c>
      <c r="V425" s="26"/>
      <c r="W425" s="4"/>
      <c r="X425">
        <f t="shared" ref="X425:X438" si="645">BA164</f>
        <v>19</v>
      </c>
      <c r="Y425">
        <f t="shared" ref="Y425:Y438" si="646">BB164</f>
        <v>8</v>
      </c>
      <c r="Z425">
        <f t="shared" ref="Z425:Z438" si="647">BC164</f>
        <v>2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519</v>
      </c>
      <c r="J426" s="56"/>
      <c r="K426" s="53"/>
      <c r="L426" s="60" t="s">
        <v>56</v>
      </c>
      <c r="M426" s="54">
        <f>U422</f>
        <v>12</v>
      </c>
      <c r="N426" s="58"/>
      <c r="O426" s="47"/>
      <c r="P426" s="51"/>
      <c r="Q426" s="48"/>
      <c r="R426" s="49" t="s">
        <v>57</v>
      </c>
      <c r="S426" s="49"/>
      <c r="T426" s="52">
        <f>I426+M426*2</f>
        <v>543</v>
      </c>
      <c r="U426" s="50"/>
      <c r="V426" s="26"/>
      <c r="W426" s="4"/>
      <c r="X426">
        <f t="shared" si="645"/>
        <v>15</v>
      </c>
      <c r="Y426">
        <f t="shared" si="646"/>
        <v>10</v>
      </c>
      <c r="Z426">
        <f t="shared" si="647"/>
        <v>0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1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21.459510357815443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15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26</v>
      </c>
      <c r="Y427">
        <f t="shared" si="646"/>
        <v>17</v>
      </c>
      <c r="Z427">
        <f t="shared" si="647"/>
        <v>1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0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26</v>
      </c>
      <c r="Y428">
        <f t="shared" si="646"/>
        <v>7</v>
      </c>
      <c r="Z428">
        <f t="shared" si="647"/>
        <v>1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1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25</v>
      </c>
      <c r="Y429">
        <f t="shared" si="646"/>
        <v>9</v>
      </c>
      <c r="Z429">
        <f t="shared" si="647"/>
        <v>3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33</v>
      </c>
      <c r="Y430">
        <f t="shared" si="646"/>
        <v>8</v>
      </c>
      <c r="Z430">
        <f t="shared" si="647"/>
        <v>3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1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32</v>
      </c>
      <c r="Y431">
        <f t="shared" si="646"/>
        <v>9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0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37</v>
      </c>
      <c r="Y432">
        <f t="shared" si="646"/>
        <v>9</v>
      </c>
      <c r="Z432">
        <f t="shared" si="647"/>
        <v>0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2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28</v>
      </c>
      <c r="Y433">
        <f t="shared" si="646"/>
        <v>10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2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19</v>
      </c>
      <c r="Y434">
        <f t="shared" si="646"/>
        <v>13</v>
      </c>
      <c r="Z434">
        <f t="shared" si="647"/>
        <v>0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21</v>
      </c>
      <c r="Y435">
        <f t="shared" si="646"/>
        <v>10</v>
      </c>
      <c r="Z435">
        <f t="shared" si="647"/>
        <v>2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1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30</v>
      </c>
      <c r="Y436">
        <f t="shared" si="646"/>
        <v>10</v>
      </c>
      <c r="Z436">
        <f t="shared" si="647"/>
        <v>1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13</v>
      </c>
      <c r="Y437">
        <f t="shared" si="646"/>
        <v>1</v>
      </c>
      <c r="Z437">
        <f t="shared" si="647"/>
        <v>0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4</v>
      </c>
      <c r="Y438">
        <f t="shared" si="646"/>
        <v>1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1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64" t="str">
        <f>A1</f>
        <v>Comptages vitesse TV/PL à Montreuil</v>
      </c>
      <c r="B456" s="264"/>
      <c r="C456" s="264"/>
      <c r="D456" s="264"/>
      <c r="E456" s="264"/>
      <c r="F456" s="264"/>
      <c r="G456" s="264"/>
      <c r="H456" s="264"/>
      <c r="I456" s="264"/>
      <c r="J456" s="264"/>
      <c r="K456" s="264"/>
      <c r="L456" s="264"/>
      <c r="M456" s="264"/>
      <c r="N456" s="264"/>
      <c r="O456" s="264"/>
      <c r="P456" s="264"/>
      <c r="Q456" s="264"/>
      <c r="R456" s="264"/>
      <c r="S456" s="264"/>
      <c r="T456" s="264"/>
      <c r="U456" s="264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65" t="s">
        <v>90</v>
      </c>
      <c r="B457" s="265"/>
      <c r="C457" s="265"/>
      <c r="D457" s="265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Avenue du Président Wilson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Carnot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5.4</v>
      </c>
      <c r="C463" s="207">
        <f t="shared" ref="C463:S463" si="669">(C8+C203+C268+C138+C73)/5</f>
        <v>0</v>
      </c>
      <c r="D463" s="206">
        <f t="shared" si="669"/>
        <v>3.2</v>
      </c>
      <c r="E463" s="207">
        <f t="shared" si="669"/>
        <v>0</v>
      </c>
      <c r="F463" s="206">
        <f t="shared" si="669"/>
        <v>0.2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8.8000000000000007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2.2000000000000002</v>
      </c>
      <c r="C464" s="207">
        <f t="shared" si="671"/>
        <v>0</v>
      </c>
      <c r="D464" s="206">
        <f t="shared" si="671"/>
        <v>2</v>
      </c>
      <c r="E464" s="207">
        <f t="shared" si="671"/>
        <v>0</v>
      </c>
      <c r="F464" s="206">
        <f t="shared" si="671"/>
        <v>0.6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4.8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1.2</v>
      </c>
      <c r="C465" s="207">
        <f t="shared" si="673"/>
        <v>0</v>
      </c>
      <c r="D465" s="206">
        <f t="shared" si="673"/>
        <v>1</v>
      </c>
      <c r="E465" s="207">
        <f t="shared" si="673"/>
        <v>0</v>
      </c>
      <c r="F465" s="206">
        <f t="shared" si="673"/>
        <v>0.4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2.6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1.4</v>
      </c>
      <c r="C466" s="207">
        <f t="shared" si="674"/>
        <v>0</v>
      </c>
      <c r="D466" s="206">
        <f t="shared" si="674"/>
        <v>0.2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1.5999999999999999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1.4</v>
      </c>
      <c r="C467" s="207">
        <f t="shared" si="675"/>
        <v>0</v>
      </c>
      <c r="D467" s="206">
        <f t="shared" si="675"/>
        <v>0.6</v>
      </c>
      <c r="E467" s="207">
        <f t="shared" si="675"/>
        <v>0</v>
      </c>
      <c r="F467" s="206">
        <f t="shared" si="675"/>
        <v>0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2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0.8</v>
      </c>
      <c r="C468" s="207">
        <f t="shared" si="676"/>
        <v>0</v>
      </c>
      <c r="D468" s="206">
        <f t="shared" si="676"/>
        <v>0.4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1.2000000000000002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3.2</v>
      </c>
      <c r="C469" s="207">
        <f t="shared" si="677"/>
        <v>0.4</v>
      </c>
      <c r="D469" s="206">
        <f t="shared" si="677"/>
        <v>2.2000000000000002</v>
      </c>
      <c r="E469" s="207">
        <f t="shared" si="677"/>
        <v>0</v>
      </c>
      <c r="F469" s="206">
        <f t="shared" si="677"/>
        <v>0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5.4</v>
      </c>
      <c r="U469" s="207">
        <f t="shared" si="670"/>
        <v>0.4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7.8</v>
      </c>
      <c r="C470" s="207">
        <f t="shared" si="678"/>
        <v>0.8</v>
      </c>
      <c r="D470" s="206">
        <f t="shared" si="678"/>
        <v>3.8</v>
      </c>
      <c r="E470" s="207">
        <f t="shared" si="678"/>
        <v>0</v>
      </c>
      <c r="F470" s="206">
        <f t="shared" si="678"/>
        <v>0.4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12</v>
      </c>
      <c r="U470" s="207">
        <f t="shared" si="670"/>
        <v>0.8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18.2</v>
      </c>
      <c r="C471" s="207">
        <f t="shared" si="679"/>
        <v>0.8</v>
      </c>
      <c r="D471" s="206">
        <f t="shared" si="679"/>
        <v>3.8</v>
      </c>
      <c r="E471" s="207">
        <f t="shared" si="679"/>
        <v>0</v>
      </c>
      <c r="F471" s="206">
        <f t="shared" si="679"/>
        <v>0.2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22.2</v>
      </c>
      <c r="U471" s="207">
        <f t="shared" si="670"/>
        <v>0.8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20.6</v>
      </c>
      <c r="C472" s="207">
        <f t="shared" si="680"/>
        <v>1</v>
      </c>
      <c r="D472" s="206">
        <f t="shared" si="680"/>
        <v>11</v>
      </c>
      <c r="E472" s="207">
        <f t="shared" si="680"/>
        <v>0</v>
      </c>
      <c r="F472" s="206">
        <f t="shared" si="680"/>
        <v>1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32.6</v>
      </c>
      <c r="U472" s="207">
        <f t="shared" si="670"/>
        <v>1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20</v>
      </c>
      <c r="C473" s="207">
        <f t="shared" si="681"/>
        <v>0.2</v>
      </c>
      <c r="D473" s="206">
        <f t="shared" si="681"/>
        <v>9.4</v>
      </c>
      <c r="E473" s="207">
        <f t="shared" si="681"/>
        <v>0</v>
      </c>
      <c r="F473" s="206">
        <f t="shared" si="681"/>
        <v>1.4</v>
      </c>
      <c r="G473" s="207">
        <f t="shared" si="681"/>
        <v>0</v>
      </c>
      <c r="H473" s="206">
        <f t="shared" si="681"/>
        <v>0.4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31.199999999999996</v>
      </c>
      <c r="U473" s="207">
        <f t="shared" si="670"/>
        <v>0.2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21.6</v>
      </c>
      <c r="C474" s="207">
        <f t="shared" si="682"/>
        <v>1.4</v>
      </c>
      <c r="D474" s="206">
        <f t="shared" si="682"/>
        <v>10.6</v>
      </c>
      <c r="E474" s="207">
        <f t="shared" si="682"/>
        <v>0.4</v>
      </c>
      <c r="F474" s="206">
        <f t="shared" si="682"/>
        <v>1.6</v>
      </c>
      <c r="G474" s="207">
        <f t="shared" si="682"/>
        <v>0.2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33.800000000000004</v>
      </c>
      <c r="U474" s="207">
        <f t="shared" si="670"/>
        <v>1.9999999999999998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28.8</v>
      </c>
      <c r="C475" s="207">
        <f t="shared" si="683"/>
        <v>1.2</v>
      </c>
      <c r="D475" s="206">
        <f t="shared" si="683"/>
        <v>10.6</v>
      </c>
      <c r="E475" s="207">
        <f t="shared" si="683"/>
        <v>0.2</v>
      </c>
      <c r="F475" s="206">
        <f t="shared" si="683"/>
        <v>1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40.4</v>
      </c>
      <c r="U475" s="207">
        <f t="shared" si="670"/>
        <v>1.4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19.399999999999999</v>
      </c>
      <c r="C476" s="207">
        <f t="shared" si="684"/>
        <v>0.4</v>
      </c>
      <c r="D476" s="206">
        <f t="shared" si="684"/>
        <v>8.8000000000000007</v>
      </c>
      <c r="E476" s="207">
        <f t="shared" si="684"/>
        <v>0.2</v>
      </c>
      <c r="F476" s="206">
        <f t="shared" si="684"/>
        <v>2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30.2</v>
      </c>
      <c r="U476" s="207">
        <f t="shared" si="670"/>
        <v>0.60000000000000009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25.8</v>
      </c>
      <c r="C477" s="207">
        <f t="shared" si="685"/>
        <v>0.8</v>
      </c>
      <c r="D477" s="206">
        <f t="shared" si="685"/>
        <v>13</v>
      </c>
      <c r="E477" s="207">
        <f t="shared" si="685"/>
        <v>0</v>
      </c>
      <c r="F477" s="206">
        <f t="shared" si="685"/>
        <v>1.2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40</v>
      </c>
      <c r="U477" s="207">
        <f t="shared" si="670"/>
        <v>0.8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28.2</v>
      </c>
      <c r="C478" s="207">
        <f t="shared" si="686"/>
        <v>0.2</v>
      </c>
      <c r="D478" s="206">
        <f t="shared" si="686"/>
        <v>9.4</v>
      </c>
      <c r="E478" s="207">
        <f t="shared" si="686"/>
        <v>0.2</v>
      </c>
      <c r="F478" s="206">
        <f t="shared" si="686"/>
        <v>0.8</v>
      </c>
      <c r="G478" s="207">
        <f t="shared" si="686"/>
        <v>0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38.4</v>
      </c>
      <c r="U478" s="207">
        <f t="shared" si="670"/>
        <v>0.4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35.799999999999997</v>
      </c>
      <c r="C479" s="207">
        <f t="shared" si="687"/>
        <v>0.4</v>
      </c>
      <c r="D479" s="206">
        <f t="shared" si="687"/>
        <v>15.6</v>
      </c>
      <c r="E479" s="207">
        <f t="shared" si="687"/>
        <v>0.2</v>
      </c>
      <c r="F479" s="206">
        <f t="shared" si="687"/>
        <v>1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52.4</v>
      </c>
      <c r="U479" s="207">
        <f t="shared" si="670"/>
        <v>0.60000000000000009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48.4</v>
      </c>
      <c r="C480" s="207">
        <f t="shared" si="688"/>
        <v>0.6</v>
      </c>
      <c r="D480" s="206">
        <f t="shared" si="688"/>
        <v>16.399999999999999</v>
      </c>
      <c r="E480" s="207">
        <f t="shared" si="688"/>
        <v>0</v>
      </c>
      <c r="F480" s="206">
        <f t="shared" si="688"/>
        <v>1.2</v>
      </c>
      <c r="G480" s="207">
        <f t="shared" si="688"/>
        <v>0</v>
      </c>
      <c r="H480" s="206">
        <f t="shared" si="688"/>
        <v>0.2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66.2</v>
      </c>
      <c r="U480" s="207">
        <f t="shared" si="670"/>
        <v>0.6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61.6</v>
      </c>
      <c r="C481" s="207">
        <f t="shared" si="689"/>
        <v>1.4</v>
      </c>
      <c r="D481" s="206">
        <f t="shared" si="689"/>
        <v>20.2</v>
      </c>
      <c r="E481" s="207">
        <f t="shared" si="689"/>
        <v>0.8</v>
      </c>
      <c r="F481" s="206">
        <f t="shared" si="689"/>
        <v>1.8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83.6</v>
      </c>
      <c r="U481" s="207">
        <f t="shared" si="670"/>
        <v>2.2000000000000002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41.6</v>
      </c>
      <c r="C482" s="207">
        <f t="shared" si="690"/>
        <v>2</v>
      </c>
      <c r="D482" s="206">
        <f t="shared" si="690"/>
        <v>15</v>
      </c>
      <c r="E482" s="207">
        <f t="shared" si="690"/>
        <v>0</v>
      </c>
      <c r="F482" s="206">
        <f t="shared" si="690"/>
        <v>0.8</v>
      </c>
      <c r="G482" s="207">
        <f t="shared" si="690"/>
        <v>0.2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57.4</v>
      </c>
      <c r="U482" s="207">
        <f t="shared" si="670"/>
        <v>2.2000000000000002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27.8</v>
      </c>
      <c r="C483" s="207">
        <f t="shared" si="691"/>
        <v>0.4</v>
      </c>
      <c r="D483" s="206">
        <f t="shared" si="691"/>
        <v>8.8000000000000007</v>
      </c>
      <c r="E483" s="207">
        <f t="shared" si="691"/>
        <v>0</v>
      </c>
      <c r="F483" s="206">
        <f t="shared" si="691"/>
        <v>0.6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37.200000000000003</v>
      </c>
      <c r="U483" s="207">
        <f t="shared" si="670"/>
        <v>0.4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14.2</v>
      </c>
      <c r="C484" s="207">
        <f t="shared" si="692"/>
        <v>0.2</v>
      </c>
      <c r="D484" s="206">
        <f t="shared" si="692"/>
        <v>5.4</v>
      </c>
      <c r="E484" s="207">
        <f t="shared" si="692"/>
        <v>0</v>
      </c>
      <c r="F484" s="206">
        <f t="shared" si="692"/>
        <v>1.4</v>
      </c>
      <c r="G484" s="207">
        <f t="shared" si="692"/>
        <v>0</v>
      </c>
      <c r="H484" s="206">
        <f t="shared" si="692"/>
        <v>0.2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21.2</v>
      </c>
      <c r="U484" s="207">
        <f t="shared" si="670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11.4</v>
      </c>
      <c r="C485" s="207">
        <f t="shared" si="693"/>
        <v>0.2</v>
      </c>
      <c r="D485" s="206">
        <f t="shared" si="693"/>
        <v>6.4</v>
      </c>
      <c r="E485" s="207">
        <f t="shared" si="693"/>
        <v>0</v>
      </c>
      <c r="F485" s="206">
        <f t="shared" si="693"/>
        <v>1.2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19</v>
      </c>
      <c r="U485" s="207">
        <f t="shared" si="670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7.4</v>
      </c>
      <c r="C486" s="207">
        <f t="shared" si="694"/>
        <v>0.2</v>
      </c>
      <c r="D486" s="206">
        <f t="shared" si="694"/>
        <v>4.8</v>
      </c>
      <c r="E486" s="207">
        <f t="shared" si="694"/>
        <v>0</v>
      </c>
      <c r="F486" s="206">
        <f t="shared" si="694"/>
        <v>0.4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12.6</v>
      </c>
      <c r="U486" s="207">
        <f t="shared" si="670"/>
        <v>0.2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454.2</v>
      </c>
      <c r="C487" s="202">
        <f t="shared" ref="C487:S487" si="695">SUM(C463:C486)</f>
        <v>12.6</v>
      </c>
      <c r="D487" s="196">
        <f t="shared" si="695"/>
        <v>182.60000000000002</v>
      </c>
      <c r="E487" s="202">
        <f t="shared" si="695"/>
        <v>2</v>
      </c>
      <c r="F487" s="196">
        <f t="shared" si="695"/>
        <v>19.199999999999996</v>
      </c>
      <c r="G487" s="202">
        <f t="shared" si="695"/>
        <v>0.4</v>
      </c>
      <c r="H487" s="196">
        <f t="shared" si="695"/>
        <v>0.8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656.80000000000007</v>
      </c>
      <c r="U487" s="202">
        <f>SUM(U463:U486)</f>
        <v>14.999999999999995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0.69153471376370268</v>
      </c>
      <c r="C488" s="203">
        <f>C487/T487</f>
        <v>1.9183922046285017E-2</v>
      </c>
      <c r="D488" s="197">
        <f>D487/T487</f>
        <v>0.2780146163215591</v>
      </c>
      <c r="E488" s="203">
        <f>E487/T487</f>
        <v>3.0450669914738123E-3</v>
      </c>
      <c r="F488" s="197">
        <f>F487/T487</f>
        <v>2.9232643118148591E-2</v>
      </c>
      <c r="G488" s="203">
        <f>G487/T487</f>
        <v>6.0901339829476245E-4</v>
      </c>
      <c r="H488" s="197">
        <f>H487/T487</f>
        <v>1.2180267965895249E-3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2.2838002436053582E-2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408.8</v>
      </c>
      <c r="C489" s="209">
        <f t="shared" si="696"/>
        <v>12.000000000000002</v>
      </c>
      <c r="D489" s="208">
        <f t="shared" si="696"/>
        <v>158.6</v>
      </c>
      <c r="E489" s="209">
        <f t="shared" si="696"/>
        <v>2</v>
      </c>
      <c r="F489" s="208">
        <f t="shared" si="696"/>
        <v>15</v>
      </c>
      <c r="G489" s="209">
        <f t="shared" si="696"/>
        <v>0.4</v>
      </c>
      <c r="H489" s="208">
        <f t="shared" si="696"/>
        <v>0.60000000000000009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583</v>
      </c>
      <c r="U489" s="209">
        <f t="shared" si="696"/>
        <v>14.399999999999997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45.399999999999977</v>
      </c>
      <c r="C490" s="205">
        <f t="shared" si="697"/>
        <v>0.59999999999999787</v>
      </c>
      <c r="D490" s="199">
        <f t="shared" si="697"/>
        <v>24.000000000000028</v>
      </c>
      <c r="E490" s="205">
        <f t="shared" si="697"/>
        <v>0</v>
      </c>
      <c r="F490" s="199">
        <f t="shared" si="697"/>
        <v>4.1999999999999957</v>
      </c>
      <c r="G490" s="205">
        <f t="shared" si="697"/>
        <v>0</v>
      </c>
      <c r="H490" s="199">
        <f t="shared" si="697"/>
        <v>0.19999999999999996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73.800000000000068</v>
      </c>
      <c r="U490" s="205">
        <f t="shared" si="697"/>
        <v>0.59999999999999787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641.80000000000007</v>
      </c>
      <c r="J491" s="56"/>
      <c r="K491" s="53"/>
      <c r="L491" s="60" t="s">
        <v>56</v>
      </c>
      <c r="M491" s="82">
        <f>U487</f>
        <v>14.999999999999995</v>
      </c>
      <c r="N491" s="58"/>
      <c r="O491" s="47"/>
      <c r="P491" s="51"/>
      <c r="Q491" s="48"/>
      <c r="R491" s="49" t="s">
        <v>57</v>
      </c>
      <c r="S491" s="49"/>
      <c r="T491" s="63">
        <f>I491+M491*2</f>
        <v>671.80000000000007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21.485992691839218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18.466666666666672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1.2180267965895249E-3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61" t="str">
        <f>A1</f>
        <v>Comptages vitesse TV/PL à Montreuil</v>
      </c>
      <c r="B521" s="262"/>
      <c r="C521" s="262"/>
      <c r="D521" s="262"/>
      <c r="E521" s="262"/>
      <c r="F521" s="262"/>
      <c r="G521" s="262"/>
      <c r="H521" s="262"/>
      <c r="I521" s="262"/>
      <c r="J521" s="262"/>
      <c r="K521" s="262"/>
      <c r="L521" s="262"/>
      <c r="M521" s="262"/>
      <c r="N521" s="262"/>
      <c r="O521" s="262"/>
      <c r="P521" s="262"/>
      <c r="Q521" s="262"/>
      <c r="R521" s="262"/>
      <c r="S521" s="262"/>
      <c r="T521" s="262"/>
      <c r="U521" s="263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65" t="s">
        <v>88</v>
      </c>
      <c r="B522" s="265"/>
      <c r="C522" s="265"/>
      <c r="D522" s="265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Avenue du Président Wilson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Carnot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6.8571428571428568</v>
      </c>
      <c r="C528" s="207">
        <f t="shared" ref="C528:S528" si="698">SUM(C8,C73,C138,C203,C268,C333,C398)/7</f>
        <v>0.14285714285714285</v>
      </c>
      <c r="D528" s="206">
        <f t="shared" si="698"/>
        <v>3.1428571428571428</v>
      </c>
      <c r="E528" s="207">
        <f t="shared" si="698"/>
        <v>0</v>
      </c>
      <c r="F528" s="206">
        <f t="shared" si="698"/>
        <v>0.5714285714285714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10.571428571428571</v>
      </c>
      <c r="U528" s="207">
        <f t="shared" ref="U528:U551" si="699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3</v>
      </c>
      <c r="C529" s="207">
        <f t="shared" si="700"/>
        <v>0.14285714285714285</v>
      </c>
      <c r="D529" s="206">
        <f t="shared" si="700"/>
        <v>3.2857142857142856</v>
      </c>
      <c r="E529" s="207">
        <f t="shared" si="700"/>
        <v>0</v>
      </c>
      <c r="F529" s="206">
        <f t="shared" si="700"/>
        <v>0.42857142857142855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6.7142857142857144</v>
      </c>
      <c r="U529" s="207">
        <f t="shared" si="699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3</v>
      </c>
      <c r="C530" s="207">
        <f t="shared" si="702"/>
        <v>0</v>
      </c>
      <c r="D530" s="206">
        <f t="shared" si="702"/>
        <v>0.8571428571428571</v>
      </c>
      <c r="E530" s="207">
        <f t="shared" si="702"/>
        <v>0</v>
      </c>
      <c r="F530" s="206">
        <f t="shared" si="702"/>
        <v>0.42857142857142855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4.2857142857142856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2.1428571428571428</v>
      </c>
      <c r="C531" s="207">
        <f t="shared" si="703"/>
        <v>0</v>
      </c>
      <c r="D531" s="206">
        <f t="shared" si="703"/>
        <v>0.2857142857142857</v>
      </c>
      <c r="E531" s="207">
        <f t="shared" si="703"/>
        <v>0</v>
      </c>
      <c r="F531" s="206">
        <f t="shared" si="703"/>
        <v>0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2.4285714285714284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1.1428571428571428</v>
      </c>
      <c r="C532" s="207">
        <f t="shared" si="704"/>
        <v>0</v>
      </c>
      <c r="D532" s="206">
        <f t="shared" si="704"/>
        <v>0.7142857142857143</v>
      </c>
      <c r="E532" s="207">
        <f t="shared" si="704"/>
        <v>0</v>
      </c>
      <c r="F532" s="206">
        <f t="shared" si="704"/>
        <v>0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1.8571428571428572</v>
      </c>
      <c r="U532" s="207">
        <f t="shared" si="699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0.8571428571428571</v>
      </c>
      <c r="C533" s="207">
        <f t="shared" si="705"/>
        <v>0</v>
      </c>
      <c r="D533" s="206">
        <f t="shared" si="705"/>
        <v>0.8571428571428571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1.7142857142857142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2.7142857142857144</v>
      </c>
      <c r="C534" s="207">
        <f t="shared" si="706"/>
        <v>0.2857142857142857</v>
      </c>
      <c r="D534" s="206">
        <f t="shared" si="706"/>
        <v>1.7142857142857142</v>
      </c>
      <c r="E534" s="207">
        <f t="shared" si="706"/>
        <v>0</v>
      </c>
      <c r="F534" s="206">
        <f t="shared" si="706"/>
        <v>0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4.4285714285714288</v>
      </c>
      <c r="U534" s="207">
        <f t="shared" si="699"/>
        <v>0.2857142857142857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6.2857142857142856</v>
      </c>
      <c r="C535" s="207">
        <f t="shared" si="707"/>
        <v>0.5714285714285714</v>
      </c>
      <c r="D535" s="206">
        <f t="shared" si="707"/>
        <v>3</v>
      </c>
      <c r="E535" s="207">
        <f t="shared" si="707"/>
        <v>0</v>
      </c>
      <c r="F535" s="206">
        <f t="shared" si="707"/>
        <v>0.2857142857142857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9.5714285714285712</v>
      </c>
      <c r="U535" s="207">
        <f t="shared" si="699"/>
        <v>0.5714285714285714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14.714285714285714</v>
      </c>
      <c r="C536" s="207">
        <f t="shared" si="708"/>
        <v>0.5714285714285714</v>
      </c>
      <c r="D536" s="206">
        <f t="shared" si="708"/>
        <v>3.1428571428571428</v>
      </c>
      <c r="E536" s="207">
        <f t="shared" si="708"/>
        <v>0</v>
      </c>
      <c r="F536" s="206">
        <f t="shared" si="708"/>
        <v>0.14285714285714285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18</v>
      </c>
      <c r="U536" s="207">
        <f t="shared" si="699"/>
        <v>0.5714285714285714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18.428571428571427</v>
      </c>
      <c r="C537" s="207">
        <f t="shared" si="709"/>
        <v>0.7142857142857143</v>
      </c>
      <c r="D537" s="206">
        <f t="shared" si="709"/>
        <v>10.428571428571429</v>
      </c>
      <c r="E537" s="207">
        <f t="shared" si="709"/>
        <v>0</v>
      </c>
      <c r="F537" s="206">
        <f t="shared" si="709"/>
        <v>0.7142857142857143</v>
      </c>
      <c r="G537" s="207">
        <f t="shared" si="709"/>
        <v>0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29.571428571428569</v>
      </c>
      <c r="U537" s="207">
        <f t="shared" si="699"/>
        <v>0.7142857142857143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20.142857142857142</v>
      </c>
      <c r="C538" s="207">
        <f t="shared" si="710"/>
        <v>0.14285714285714285</v>
      </c>
      <c r="D538" s="206">
        <f t="shared" si="710"/>
        <v>9.5714285714285712</v>
      </c>
      <c r="E538" s="207">
        <f t="shared" si="710"/>
        <v>0</v>
      </c>
      <c r="F538" s="206">
        <f t="shared" si="710"/>
        <v>1.2857142857142858</v>
      </c>
      <c r="G538" s="207">
        <f t="shared" si="710"/>
        <v>0</v>
      </c>
      <c r="H538" s="206">
        <f t="shared" si="710"/>
        <v>0.2857142857142857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31.285714285714285</v>
      </c>
      <c r="U538" s="207">
        <f t="shared" si="699"/>
        <v>0.14285714285714285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21.142857142857142</v>
      </c>
      <c r="C539" s="207">
        <f t="shared" si="711"/>
        <v>1.1428571428571428</v>
      </c>
      <c r="D539" s="206">
        <f t="shared" si="711"/>
        <v>10.571428571428571</v>
      </c>
      <c r="E539" s="207">
        <f t="shared" si="711"/>
        <v>0.2857142857142857</v>
      </c>
      <c r="F539" s="206">
        <f t="shared" si="711"/>
        <v>1.2857142857142858</v>
      </c>
      <c r="G539" s="207">
        <f t="shared" si="711"/>
        <v>0.14285714285714285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33</v>
      </c>
      <c r="U539" s="207">
        <f t="shared" si="699"/>
        <v>1.5714285714285712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27.857142857142858</v>
      </c>
      <c r="C540" s="207">
        <f t="shared" si="712"/>
        <v>0.8571428571428571</v>
      </c>
      <c r="D540" s="206">
        <f t="shared" si="712"/>
        <v>11.714285714285714</v>
      </c>
      <c r="E540" s="207">
        <f t="shared" si="712"/>
        <v>0.14285714285714285</v>
      </c>
      <c r="F540" s="206">
        <f t="shared" si="712"/>
        <v>0.8571428571428571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40.428571428571423</v>
      </c>
      <c r="U540" s="207">
        <f t="shared" si="699"/>
        <v>1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21.571428571428573</v>
      </c>
      <c r="C541" s="207">
        <f t="shared" si="713"/>
        <v>0.42857142857142855</v>
      </c>
      <c r="D541" s="206">
        <f t="shared" si="713"/>
        <v>9.2857142857142865</v>
      </c>
      <c r="E541" s="207">
        <f t="shared" si="713"/>
        <v>0.14285714285714285</v>
      </c>
      <c r="F541" s="206">
        <f t="shared" si="713"/>
        <v>1.7142857142857142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32.571428571428577</v>
      </c>
      <c r="U541" s="207">
        <f t="shared" si="699"/>
        <v>0.5714285714285714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26</v>
      </c>
      <c r="C542" s="207">
        <f t="shared" si="714"/>
        <v>0.7142857142857143</v>
      </c>
      <c r="D542" s="206">
        <f t="shared" si="714"/>
        <v>11.714285714285714</v>
      </c>
      <c r="E542" s="207">
        <f t="shared" si="714"/>
        <v>0</v>
      </c>
      <c r="F542" s="206">
        <f t="shared" si="714"/>
        <v>1.4285714285714286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39.142857142857146</v>
      </c>
      <c r="U542" s="207">
        <f t="shared" si="699"/>
        <v>0.7142857142857143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30.857142857142858</v>
      </c>
      <c r="C543" s="207">
        <f t="shared" si="715"/>
        <v>0.2857142857142857</v>
      </c>
      <c r="D543" s="206">
        <f t="shared" si="715"/>
        <v>9.8571428571428577</v>
      </c>
      <c r="E543" s="207">
        <f t="shared" si="715"/>
        <v>0.14285714285714285</v>
      </c>
      <c r="F543" s="206">
        <f t="shared" si="715"/>
        <v>1</v>
      </c>
      <c r="G543" s="207">
        <f t="shared" si="715"/>
        <v>0</v>
      </c>
      <c r="H543" s="206">
        <f t="shared" si="715"/>
        <v>0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41.714285714285715</v>
      </c>
      <c r="U543" s="207">
        <f t="shared" si="699"/>
        <v>0.42857142857142855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33.571428571428569</v>
      </c>
      <c r="C544" s="207">
        <f t="shared" si="716"/>
        <v>0.2857142857142857</v>
      </c>
      <c r="D544" s="206">
        <f t="shared" si="716"/>
        <v>13.571428571428571</v>
      </c>
      <c r="E544" s="207">
        <f t="shared" si="716"/>
        <v>0.14285714285714285</v>
      </c>
      <c r="F544" s="206">
        <f t="shared" si="716"/>
        <v>0.7142857142857143</v>
      </c>
      <c r="G544" s="207">
        <f t="shared" si="716"/>
        <v>0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47.857142857142854</v>
      </c>
      <c r="U544" s="207">
        <f t="shared" si="699"/>
        <v>0.42857142857142855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44.714285714285715</v>
      </c>
      <c r="C545" s="207">
        <f t="shared" si="717"/>
        <v>0.8571428571428571</v>
      </c>
      <c r="D545" s="206">
        <f t="shared" si="717"/>
        <v>14.571428571428571</v>
      </c>
      <c r="E545" s="207">
        <f t="shared" si="717"/>
        <v>0</v>
      </c>
      <c r="F545" s="206">
        <f t="shared" si="717"/>
        <v>0.8571428571428571</v>
      </c>
      <c r="G545" s="207">
        <f t="shared" si="717"/>
        <v>0</v>
      </c>
      <c r="H545" s="206">
        <f t="shared" si="717"/>
        <v>0.2857142857142857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60.428571428571423</v>
      </c>
      <c r="U545" s="207">
        <f t="shared" si="699"/>
        <v>0.8571428571428571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53</v>
      </c>
      <c r="C546" s="207">
        <f t="shared" si="718"/>
        <v>1.2857142857142858</v>
      </c>
      <c r="D546" s="206">
        <f t="shared" si="718"/>
        <v>18.142857142857142</v>
      </c>
      <c r="E546" s="207">
        <f t="shared" si="718"/>
        <v>0.5714285714285714</v>
      </c>
      <c r="F546" s="206">
        <f t="shared" si="718"/>
        <v>1.4285714285714286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72.571428571428569</v>
      </c>
      <c r="U546" s="207">
        <f t="shared" si="699"/>
        <v>1.8571428571428572</v>
      </c>
      <c r="V546" s="26"/>
      <c r="W546" s="4" t="s">
        <v>112</v>
      </c>
      <c r="X546" s="177">
        <f>B528+B529+B530+B531+B532+B533+B549+B550+B551</f>
        <v>56.142857142857146</v>
      </c>
      <c r="Y546" s="177">
        <f>C528+C529+C530+C531+C532+C533+C549+C550+C551</f>
        <v>0.99999999999999989</v>
      </c>
      <c r="Z546" s="177">
        <f t="shared" ref="Z546:AH546" si="719">D528+D529+D530+D531+D532+D533+D549+D550+D551</f>
        <v>24.571428571428569</v>
      </c>
      <c r="AA546" s="177">
        <f t="shared" si="719"/>
        <v>0</v>
      </c>
      <c r="AB546" s="177">
        <f t="shared" si="719"/>
        <v>4.2857142857142856</v>
      </c>
      <c r="AC546" s="177">
        <f t="shared" si="719"/>
        <v>0</v>
      </c>
      <c r="AD546" s="177">
        <f t="shared" si="719"/>
        <v>0.14285714285714285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85.142857142857139</v>
      </c>
      <c r="AQ546" s="177">
        <f>U528+U529+U530+U531+U532+U533+U549+U550+U551</f>
        <v>0.99999999999999989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37.571428571428569</v>
      </c>
      <c r="C547" s="207">
        <f t="shared" si="721"/>
        <v>1.4285714285714286</v>
      </c>
      <c r="D547" s="206">
        <f t="shared" si="721"/>
        <v>14</v>
      </c>
      <c r="E547" s="207">
        <f t="shared" si="721"/>
        <v>0</v>
      </c>
      <c r="F547" s="206">
        <f t="shared" si="721"/>
        <v>1.1428571428571428</v>
      </c>
      <c r="G547" s="207">
        <f t="shared" si="721"/>
        <v>0.14285714285714285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52.714285714285715</v>
      </c>
      <c r="U547" s="207">
        <f t="shared" si="699"/>
        <v>1.5714285714285714</v>
      </c>
      <c r="V547" s="26"/>
      <c r="W547" s="4" t="s">
        <v>111</v>
      </c>
      <c r="X547" s="177">
        <f>B552-X546</f>
        <v>385.28571428571428</v>
      </c>
      <c r="Y547" s="177">
        <f t="shared" ref="Y547:AQ547" si="722">C552-Y546</f>
        <v>10.142857142857144</v>
      </c>
      <c r="Z547" s="177">
        <f t="shared" si="722"/>
        <v>149.71428571428567</v>
      </c>
      <c r="AA547" s="177">
        <f t="shared" si="722"/>
        <v>1.4285714285714284</v>
      </c>
      <c r="AB547" s="177">
        <f t="shared" si="722"/>
        <v>13.571428571428569</v>
      </c>
      <c r="AC547" s="177">
        <f t="shared" si="722"/>
        <v>0.2857142857142857</v>
      </c>
      <c r="AD547" s="177">
        <f t="shared" si="722"/>
        <v>0.5714285714285714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549.14285714285711</v>
      </c>
      <c r="AQ547" s="177">
        <f t="shared" si="722"/>
        <v>11.857142857142858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26.714285714285715</v>
      </c>
      <c r="C548" s="207">
        <f t="shared" si="723"/>
        <v>0.5714285714285714</v>
      </c>
      <c r="D548" s="206">
        <f t="shared" si="723"/>
        <v>8.4285714285714288</v>
      </c>
      <c r="E548" s="207">
        <f t="shared" si="723"/>
        <v>0</v>
      </c>
      <c r="F548" s="206">
        <f t="shared" si="723"/>
        <v>0.7142857142857143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35.857142857142861</v>
      </c>
      <c r="U548" s="207">
        <f t="shared" si="699"/>
        <v>0.5714285714285714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19.285714285714285</v>
      </c>
      <c r="C549" s="207">
        <f t="shared" si="724"/>
        <v>0.2857142857142857</v>
      </c>
      <c r="D549" s="206">
        <f t="shared" si="724"/>
        <v>6.2857142857142856</v>
      </c>
      <c r="E549" s="207">
        <f t="shared" si="724"/>
        <v>0</v>
      </c>
      <c r="F549" s="206">
        <f t="shared" si="724"/>
        <v>1.5714285714285714</v>
      </c>
      <c r="G549" s="207">
        <f t="shared" si="724"/>
        <v>0</v>
      </c>
      <c r="H549" s="206">
        <f t="shared" si="724"/>
        <v>0.14285714285714285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27.285714285714285</v>
      </c>
      <c r="U549" s="207">
        <f t="shared" si="699"/>
        <v>0.2857142857142857</v>
      </c>
      <c r="V549" s="26"/>
      <c r="W549" s="4" t="s">
        <v>126</v>
      </c>
      <c r="X549" s="177">
        <f>X546-Y546</f>
        <v>55.142857142857146</v>
      </c>
      <c r="Y549" s="177">
        <f>Z546-AA546</f>
        <v>24.571428571428569</v>
      </c>
      <c r="Z549" s="177">
        <f>AB546-AC546</f>
        <v>4.2857142857142856</v>
      </c>
      <c r="AA549" s="177">
        <f>AD546-AE546</f>
        <v>0.14285714285714285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84.142857142857153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12.142857142857142</v>
      </c>
      <c r="C550" s="207">
        <f t="shared" si="725"/>
        <v>0.14285714285714285</v>
      </c>
      <c r="D550" s="206">
        <f t="shared" si="725"/>
        <v>5</v>
      </c>
      <c r="E550" s="207">
        <f t="shared" si="725"/>
        <v>0</v>
      </c>
      <c r="F550" s="206">
        <f t="shared" si="725"/>
        <v>1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18.142857142857142</v>
      </c>
      <c r="U550" s="207">
        <f t="shared" si="699"/>
        <v>0.14285714285714285</v>
      </c>
      <c r="V550" s="26"/>
      <c r="W550" s="4" t="s">
        <v>127</v>
      </c>
      <c r="X550" s="177">
        <f>X547-Y547</f>
        <v>375.14285714285711</v>
      </c>
      <c r="Y550" s="177">
        <f>Z547-AA547</f>
        <v>148.28571428571425</v>
      </c>
      <c r="Z550" s="177">
        <f>AB547-AC547</f>
        <v>13.285714285714283</v>
      </c>
      <c r="AA550" s="177">
        <f>AD547-AE547</f>
        <v>0.5714285714285714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537.28571428571422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7.7142857142857144</v>
      </c>
      <c r="C551" s="207">
        <f t="shared" si="726"/>
        <v>0.2857142857142857</v>
      </c>
      <c r="D551" s="206">
        <f t="shared" si="726"/>
        <v>4.1428571428571432</v>
      </c>
      <c r="E551" s="207">
        <f t="shared" si="726"/>
        <v>0</v>
      </c>
      <c r="F551" s="206">
        <f t="shared" si="726"/>
        <v>0.2857142857142857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12.142857142857144</v>
      </c>
      <c r="U551" s="207">
        <f t="shared" si="699"/>
        <v>0.2857142857142857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441.42857142857144</v>
      </c>
      <c r="C552" s="202">
        <f t="shared" ref="C552:U552" si="727">SUM(C528:C551)</f>
        <v>11.142857142857144</v>
      </c>
      <c r="D552" s="196">
        <f t="shared" si="727"/>
        <v>174.28571428571425</v>
      </c>
      <c r="E552" s="202">
        <f t="shared" si="727"/>
        <v>1.4285714285714284</v>
      </c>
      <c r="F552" s="196">
        <f t="shared" si="727"/>
        <v>17.857142857142854</v>
      </c>
      <c r="G552" s="202">
        <f t="shared" si="727"/>
        <v>0.2857142857142857</v>
      </c>
      <c r="H552" s="196">
        <f t="shared" si="727"/>
        <v>0.71428571428571419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634.28571428571422</v>
      </c>
      <c r="U552" s="202">
        <f t="shared" si="727"/>
        <v>12.857142857142858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0.69594594594594605</v>
      </c>
      <c r="C553" s="203">
        <f>C552/T552</f>
        <v>1.7567567567567572E-2</v>
      </c>
      <c r="D553" s="197">
        <f>D552/T552</f>
        <v>0.27477477477477474</v>
      </c>
      <c r="E553" s="203">
        <f>E552/T552</f>
        <v>2.2522522522522522E-3</v>
      </c>
      <c r="F553" s="197">
        <f>F552/T552</f>
        <v>2.815315315315315E-2</v>
      </c>
      <c r="G553" s="203">
        <f>G552/T552</f>
        <v>4.5045045045045046E-4</v>
      </c>
      <c r="H553" s="197">
        <f>H552/T552</f>
        <v>1.1261261261261261E-3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2.0270270270270275E-2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385.28571428571428</v>
      </c>
      <c r="C554" s="209">
        <f t="shared" si="728"/>
        <v>10.142857142857142</v>
      </c>
      <c r="D554" s="208">
        <f t="shared" si="728"/>
        <v>149.71428571428569</v>
      </c>
      <c r="E554" s="209">
        <f t="shared" si="728"/>
        <v>1.4285714285714284</v>
      </c>
      <c r="F554" s="208">
        <f t="shared" si="728"/>
        <v>13.571428571428571</v>
      </c>
      <c r="G554" s="209">
        <f t="shared" si="728"/>
        <v>0.2857142857142857</v>
      </c>
      <c r="H554" s="208">
        <f t="shared" si="728"/>
        <v>0.5714285714285714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549.14285714285711</v>
      </c>
      <c r="U554" s="209">
        <f t="shared" si="728"/>
        <v>11.857142857142856</v>
      </c>
      <c r="V554" s="26"/>
      <c r="W554" s="4"/>
      <c r="X554" s="178" t="s">
        <v>128</v>
      </c>
      <c r="Y554" s="176">
        <f>(X546*15+Z546*35+AB546*45+AD546*55+AF546*65+AH546*75+AJ546*85+AL546*95+AN546*125)/AP546</f>
        <v>22.348993288590606</v>
      </c>
      <c r="Z554" s="176">
        <f>(Y546*15+AA546*35+AC546*45+AE546*55+AG546*65+AI546*75+AK546*85+AM546*95+AO546*125)/AQ546</f>
        <v>15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56.142857142857167</v>
      </c>
      <c r="C555" s="205">
        <f t="shared" si="729"/>
        <v>1.0000000000000018</v>
      </c>
      <c r="D555" s="199">
        <f t="shared" si="729"/>
        <v>24.571428571428555</v>
      </c>
      <c r="E555" s="205">
        <f t="shared" si="729"/>
        <v>0</v>
      </c>
      <c r="F555" s="199">
        <f t="shared" si="729"/>
        <v>4.2857142857142829</v>
      </c>
      <c r="G555" s="205">
        <f t="shared" si="729"/>
        <v>0</v>
      </c>
      <c r="H555" s="199">
        <f t="shared" si="729"/>
        <v>0.14285714285714279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85.14285714285711</v>
      </c>
      <c r="U555" s="205">
        <f t="shared" si="729"/>
        <v>1.0000000000000018</v>
      </c>
      <c r="V555" s="26"/>
      <c r="W555" s="4"/>
      <c r="X555">
        <v>0</v>
      </c>
      <c r="Y555" s="176">
        <f>(X547*15+Z547*35+AB547*45+AD547*55+AF547*65+AH547*75+AJ547*85+AL547*95+AN547*125)/AP547</f>
        <v>21.235691987513004</v>
      </c>
      <c r="Z555" s="176">
        <f>(Y547*15+AA547*35+AC547*45+AE547*55+AG547*65+AI547*75+AK547*85+AM547*95+AO547*125)/AQ547</f>
        <v>18.132530120481928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621.42857142857133</v>
      </c>
      <c r="J556" s="56"/>
      <c r="K556" s="53"/>
      <c r="L556" s="60" t="s">
        <v>56</v>
      </c>
      <c r="M556" s="82">
        <f>U552</f>
        <v>12.857142857142858</v>
      </c>
      <c r="N556" s="58"/>
      <c r="O556" s="47"/>
      <c r="P556" s="51"/>
      <c r="Q556" s="48"/>
      <c r="R556" s="49" t="s">
        <v>57</v>
      </c>
      <c r="S556" s="49"/>
      <c r="T556" s="63">
        <f>I556+M556*2</f>
        <v>647.142857142857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21.385135135135137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17.888888888888889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22.436332767402373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21.235691987513007</v>
      </c>
      <c r="F558" s="123"/>
      <c r="G558" s="123"/>
      <c r="H558" s="123"/>
      <c r="I558" s="122">
        <f>(C554*15+E554*35+G554*45+I554*55+K554*65+M554*75+O554*85+Q554*95+S554*125)/U554</f>
        <v>18.132530120481931</v>
      </c>
      <c r="V558" s="26"/>
      <c r="W558" s="121"/>
      <c r="X558" s="178" t="s">
        <v>130</v>
      </c>
      <c r="Y558" s="176">
        <f>(X550*15+Y550*35+Z550*45+AA550*55+AB550*65+AC550*75+AD550*85+AE550*95+AF550*125)/AH550</f>
        <v>21.304174421696356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22.348993288590609</v>
      </c>
      <c r="F559" s="123"/>
      <c r="G559" s="123"/>
      <c r="H559" s="123"/>
      <c r="I559" s="122">
        <f>(C555*15+E555*35+G555*45+I555*55+K555*65+M555*75+O555*85+Q555*95+S555*125)/U555</f>
        <v>15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441.42857142857144</v>
      </c>
      <c r="Y574" s="86">
        <v>20</v>
      </c>
      <c r="Z574" s="75">
        <f>X574*Y574</f>
        <v>8828.5714285714294</v>
      </c>
      <c r="AA574" s="75"/>
      <c r="AB574" s="87">
        <v>20</v>
      </c>
      <c r="AC574" s="75">
        <f>X587-SUM(X574:X582)</f>
        <v>-539.14285714285711</v>
      </c>
      <c r="AD574" s="75">
        <f>Y587-SUM(X574:X582)</f>
        <v>-317.14285714285711</v>
      </c>
      <c r="AE574" s="88">
        <f>Z587-SUM(X574:X582)</f>
        <v>-95.285714285714221</v>
      </c>
      <c r="AF574" s="89" t="s">
        <v>83</v>
      </c>
      <c r="AG574" s="90" t="s">
        <v>84</v>
      </c>
      <c r="AH574" s="90" t="s">
        <v>89</v>
      </c>
      <c r="AK574" s="74">
        <f>X574-AX574</f>
        <v>430.28571428571428</v>
      </c>
      <c r="AL574" s="86">
        <v>20</v>
      </c>
      <c r="AM574" s="75">
        <f>AK574*AL574</f>
        <v>8605.7142857142862</v>
      </c>
      <c r="AN574" s="75"/>
      <c r="AO574" s="87">
        <v>20</v>
      </c>
      <c r="AP574" s="75">
        <f>AK587-SUM(AK574:AK582)</f>
        <v>-528.21428571428567</v>
      </c>
      <c r="AQ574" s="75">
        <f>AL587-SUM(AK574:AK582)</f>
        <v>-310.71428571428567</v>
      </c>
      <c r="AR574" s="88">
        <f>AM587-SUM(AK574:AK582)</f>
        <v>-93.428571428571331</v>
      </c>
      <c r="AS574" s="89" t="s">
        <v>83</v>
      </c>
      <c r="AT574" s="90" t="s">
        <v>84</v>
      </c>
      <c r="AU574" s="90" t="s">
        <v>89</v>
      </c>
      <c r="AX574" s="74">
        <f>C552</f>
        <v>11.142857142857144</v>
      </c>
      <c r="AY574" s="86">
        <v>20</v>
      </c>
      <c r="AZ574" s="75">
        <f>AX574*AY574</f>
        <v>222.85714285714289</v>
      </c>
      <c r="BA574" s="75"/>
      <c r="BB574" s="87">
        <v>20</v>
      </c>
      <c r="BC574" s="75">
        <f>AX587-SUM(AX574:AX582)</f>
        <v>-10.928571428571431</v>
      </c>
      <c r="BD574" s="75">
        <f>AY587-SUM(AX574:AX582)</f>
        <v>-6.4285714285714297</v>
      </c>
      <c r="BE574" s="88">
        <f>AZ587-SUM(AX574:AX582)</f>
        <v>-1.8571428571428594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174.28571428571425</v>
      </c>
      <c r="Y575" s="1">
        <v>35</v>
      </c>
      <c r="Z575" s="77">
        <f t="shared" ref="Z575:Z582" si="730">Y575*X575</f>
        <v>6099.9999999999991</v>
      </c>
      <c r="AA575" s="77"/>
      <c r="AB575" s="2">
        <v>30</v>
      </c>
      <c r="AC575" s="77">
        <f>X587-SUM(X575:X582)</f>
        <v>-97.714285714285708</v>
      </c>
      <c r="AD575" s="77">
        <f>Y587-SUM(X575:X582)</f>
        <v>124.28571428571428</v>
      </c>
      <c r="AE575" s="91">
        <f>Z587-SUM(X575:X582)</f>
        <v>346.14285714285717</v>
      </c>
      <c r="AF575" s="164">
        <v>26</v>
      </c>
      <c r="AG575" s="164">
        <f>IF(SUM(AG576:AG582)&gt;0,0,IF(AD574&lt;0,AB574+(X574-AD575)/X574*10,0))</f>
        <v>27.184466019417478</v>
      </c>
      <c r="AH575" s="183">
        <f>IF(SUM(AH576:AH582)&gt;0,0,IF(AE574&lt;0,AB574+(X574-AE575)/X574*10,0))</f>
        <v>22.158576051779935</v>
      </c>
      <c r="AK575" s="74">
        <f t="shared" ref="AK575:AK582" si="731">X575-AX575</f>
        <v>172.85714285714283</v>
      </c>
      <c r="AL575" s="1">
        <v>35</v>
      </c>
      <c r="AM575" s="77">
        <f t="shared" ref="AM575:AM576" si="732">AL575*AK575</f>
        <v>6049.9999999999991</v>
      </c>
      <c r="AN575" s="77"/>
      <c r="AO575" s="2">
        <v>30</v>
      </c>
      <c r="AP575" s="77">
        <f>AK587-SUM(AK575:AK582)</f>
        <v>-97.928571428571416</v>
      </c>
      <c r="AQ575" s="77">
        <f>AL587-SUM(AK575:AK582)</f>
        <v>119.57142857142856</v>
      </c>
      <c r="AR575" s="91">
        <f>AM587-SUM(AK575:AK582)</f>
        <v>336.85714285714289</v>
      </c>
      <c r="AS575" s="164">
        <v>26</v>
      </c>
      <c r="AT575" s="164">
        <f>IF(SUM(AT576:AT582)&gt;0,0,IF(AQ574&lt;0,AO574+(AK574-AQ575)/AK574*10,0))</f>
        <v>27.221115537848604</v>
      </c>
      <c r="AU575" s="183">
        <f>IF(SUM(AU576:AU582)&gt;0,0,IF(AR574&lt;0,AO574+(AK574-AR575)/AK574*10,0))</f>
        <v>22.171314741035857</v>
      </c>
      <c r="AX575" s="76">
        <f>E552</f>
        <v>1.4285714285714284</v>
      </c>
      <c r="AY575" s="1">
        <v>35</v>
      </c>
      <c r="AZ575" s="77">
        <f t="shared" ref="AZ575:AZ576" si="733">AY575*AX575</f>
        <v>49.999999999999993</v>
      </c>
      <c r="BA575" s="77"/>
      <c r="BB575" s="2">
        <v>30</v>
      </c>
      <c r="BC575" s="77">
        <f>AX587-SUM(AX575:AX582)</f>
        <v>0.21428571428571486</v>
      </c>
      <c r="BD575" s="77">
        <f>AY587-SUM(AX575:AX582)</f>
        <v>4.7142857142857153</v>
      </c>
      <c r="BE575" s="91">
        <f>AZ587-SUM(AX575:AX582)</f>
        <v>9.2857142857142865</v>
      </c>
      <c r="BF575" s="164">
        <v>26</v>
      </c>
      <c r="BG575" s="164">
        <f>IF(SUM(BG576:BG582)&gt;0,0,IF(BD574&lt;0,BB574+(AX574-BD575)/AX574*10,0))</f>
        <v>25.769230769230766</v>
      </c>
      <c r="BH575" s="183">
        <f>IF(SUM(BH576:BH582)&gt;0,0,IF(BE574&lt;0,BB574+(AX574-BE575)/AX574*10,0))</f>
        <v>21.666666666666668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17.857142857142854</v>
      </c>
      <c r="Y576" s="1">
        <v>45</v>
      </c>
      <c r="Z576" s="77">
        <f t="shared" si="730"/>
        <v>803.57142857142844</v>
      </c>
      <c r="AA576" s="77"/>
      <c r="AB576" s="2">
        <v>40</v>
      </c>
      <c r="AC576" s="77">
        <f>X587-SUM(X576:X582)</f>
        <v>76.571428571428555</v>
      </c>
      <c r="AD576" s="77">
        <f>Y587-SUM(X576:X582)</f>
        <v>298.57142857142856</v>
      </c>
      <c r="AE576" s="91">
        <f>Z587-SUM(X576:X582)</f>
        <v>520.42857142857144</v>
      </c>
      <c r="AF576" s="164">
        <f>IF(SUM(AF577:AF582)&gt;0,0,IF(AC575&lt;0,AB575+(X575-AC576)/X575*10,0))</f>
        <v>35.606557377049178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17.571428571428569</v>
      </c>
      <c r="AL576" s="1">
        <v>45</v>
      </c>
      <c r="AM576" s="77">
        <f t="shared" si="732"/>
        <v>790.71428571428567</v>
      </c>
      <c r="AN576" s="77"/>
      <c r="AO576" s="2">
        <v>40</v>
      </c>
      <c r="AP576" s="77">
        <f>AK587-SUM(AK576:AK582)</f>
        <v>74.928571428571416</v>
      </c>
      <c r="AQ576" s="77">
        <f>AL587-SUM(AK576:AK582)</f>
        <v>292.42857142857139</v>
      </c>
      <c r="AR576" s="91">
        <f>AM587-SUM(AK576:AK582)</f>
        <v>509.71428571428572</v>
      </c>
      <c r="AS576" s="164">
        <f>IF(SUM(AS577:AS582)&gt;0,0,IF(AP575&lt;0,AO575+(AK575-AP576)/AK575*10,0))</f>
        <v>35.665289256198349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0.2857142857142857</v>
      </c>
      <c r="AY576" s="1">
        <v>45</v>
      </c>
      <c r="AZ576" s="77">
        <f t="shared" si="733"/>
        <v>12.857142857142856</v>
      </c>
      <c r="BA576" s="77"/>
      <c r="BB576" s="2">
        <v>40</v>
      </c>
      <c r="BC576" s="77">
        <f>AX587-SUM(AX576:AX582)</f>
        <v>1.6428571428571432</v>
      </c>
      <c r="BD576" s="77">
        <f>AY587-SUM(AX576:AX582)</f>
        <v>6.1428571428571441</v>
      </c>
      <c r="BE576" s="91">
        <f>AZ587-SUM(AX576:AX582)</f>
        <v>10.714285714285714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0.71428571428571419</v>
      </c>
      <c r="Y577" s="1">
        <v>55</v>
      </c>
      <c r="Z577" s="77">
        <f>Y577*X577</f>
        <v>39.285714285714278</v>
      </c>
      <c r="AA577" s="77"/>
      <c r="AB577" s="2">
        <v>50</v>
      </c>
      <c r="AC577" s="77">
        <f>X587-SUM(X577:X582)</f>
        <v>94.428571428571416</v>
      </c>
      <c r="AD577" s="77">
        <f>Y587-SUM(X577:X582)</f>
        <v>316.42857142857139</v>
      </c>
      <c r="AE577" s="77">
        <f>Z587-SUM(X577:X582)</f>
        <v>538.28571428571433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0.71428571428571419</v>
      </c>
      <c r="AL577" s="1">
        <v>55</v>
      </c>
      <c r="AM577" s="77">
        <f>AL577*AK577</f>
        <v>39.285714285714278</v>
      </c>
      <c r="AN577" s="77"/>
      <c r="AO577" s="2">
        <v>50</v>
      </c>
      <c r="AP577" s="77">
        <f>AK587-SUM(AK577:AK582)</f>
        <v>92.499999999999986</v>
      </c>
      <c r="AQ577" s="77">
        <f>AL587-SUM(AK577:AK582)</f>
        <v>309.99999999999994</v>
      </c>
      <c r="AR577" s="77">
        <f>AM587-SUM(AK577:AK582)</f>
        <v>527.28571428571433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1.9285714285714288</v>
      </c>
      <c r="BD577" s="77">
        <f>AY587-SUM(AX577:AX582)</f>
        <v>6.4285714285714297</v>
      </c>
      <c r="BE577" s="77">
        <f>AZ587-SUM(AX577:AX582)</f>
        <v>11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95.142857142857125</v>
      </c>
      <c r="AD578" s="77">
        <f>Y587-SUM(X578:X582)</f>
        <v>317.14285714285711</v>
      </c>
      <c r="AE578" s="77">
        <f>Z587-SUM(X578:X582)</f>
        <v>539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93.214285714285694</v>
      </c>
      <c r="AQ578" s="77">
        <f>AL587-SUM(AK578:AK582)</f>
        <v>310.71428571428567</v>
      </c>
      <c r="AR578" s="77">
        <f>AM587-SUM(AK578:AK582)</f>
        <v>528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1.9285714285714288</v>
      </c>
      <c r="BD578" s="77">
        <f>AY587-SUM(AX578:AX582)</f>
        <v>6.4285714285714297</v>
      </c>
      <c r="BE578" s="77">
        <f>AZ587-SUM(AX578:AX582)</f>
        <v>11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95.142857142857125</v>
      </c>
      <c r="AD579" s="77">
        <f>Y587-SUM(X579:X582)</f>
        <v>317.14285714285711</v>
      </c>
      <c r="AE579" s="77">
        <f>Z587-SUM(X579:X582)</f>
        <v>539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93.214285714285694</v>
      </c>
      <c r="AQ579" s="77">
        <f>AL587-SUM(AK579:AK582)</f>
        <v>310.71428571428567</v>
      </c>
      <c r="AR579" s="77">
        <f>AM587-SUM(AK579:AK582)</f>
        <v>528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1.9285714285714288</v>
      </c>
      <c r="BD579" s="77">
        <f>AY587-SUM(AX579:AX582)</f>
        <v>6.4285714285714297</v>
      </c>
      <c r="BE579" s="77">
        <f>AZ587-SUM(AX579:AX582)</f>
        <v>11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95.142857142857125</v>
      </c>
      <c r="AD580" s="77">
        <f>Y587-SUM(X580:X582)</f>
        <v>317.14285714285711</v>
      </c>
      <c r="AE580" s="77">
        <f>Z587-SUM(X580:X582)</f>
        <v>539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93.214285714285694</v>
      </c>
      <c r="AQ580" s="77">
        <f>AL587-SUM(AK580:AK582)</f>
        <v>310.71428571428567</v>
      </c>
      <c r="AR580" s="77">
        <f>AM587-SUM(AK580:AK582)</f>
        <v>528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1.9285714285714288</v>
      </c>
      <c r="BD580" s="77">
        <f>AY587-SUM(AX580:AX582)</f>
        <v>6.4285714285714297</v>
      </c>
      <c r="BE580" s="77">
        <f>AZ587-SUM(AX580:AX582)</f>
        <v>11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95.142857142857125</v>
      </c>
      <c r="AD581" s="77">
        <f>Y587-X582-X581</f>
        <v>317.14285714285711</v>
      </c>
      <c r="AE581" s="77">
        <f>Z587-X582-X581</f>
        <v>539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93.214285714285694</v>
      </c>
      <c r="AQ581" s="77">
        <f>AL587-AK582-AK581</f>
        <v>310.71428571428567</v>
      </c>
      <c r="AR581" s="77">
        <f>AM587-AK582-AK581</f>
        <v>528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1.9285714285714288</v>
      </c>
      <c r="BD581" s="77">
        <f>AY587-AX582-AX581</f>
        <v>6.4285714285714297</v>
      </c>
      <c r="BE581" s="77">
        <f>AZ587-AX582-AX581</f>
        <v>11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95.142857142857125</v>
      </c>
      <c r="AD582" s="77">
        <f>Y587-X582</f>
        <v>317.14285714285711</v>
      </c>
      <c r="AE582" s="77">
        <f>Z587-X582</f>
        <v>539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93.214285714285694</v>
      </c>
      <c r="AQ582" s="77">
        <f>AL587-AK582</f>
        <v>310.71428571428567</v>
      </c>
      <c r="AR582" s="77">
        <f>AM587-AK582</f>
        <v>528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1.9285714285714288</v>
      </c>
      <c r="BD582" s="77">
        <f>AY587-AX582</f>
        <v>6.4285714285714297</v>
      </c>
      <c r="BE582" s="77">
        <f>AZ587-AX582</f>
        <v>11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1.1261261261261261E-3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634.28571428571422</v>
      </c>
      <c r="Z584" s="77">
        <f>SUM(Z574:Z582)</f>
        <v>15771.428571428569</v>
      </c>
      <c r="AA584" s="77"/>
      <c r="AE584" s="93"/>
      <c r="AF584" s="94"/>
      <c r="AG584" s="94"/>
      <c r="AH584" s="94"/>
      <c r="AK584" s="76">
        <f>SUM(AK574:AK582)</f>
        <v>621.42857142857133</v>
      </c>
      <c r="AM584" s="77">
        <f>SUM(AM574:AM582)</f>
        <v>15485.714285714286</v>
      </c>
      <c r="AN584" s="77"/>
      <c r="AR584" s="93"/>
      <c r="AS584" s="94"/>
      <c r="AT584" s="94"/>
      <c r="AU584" s="94"/>
      <c r="AX584" s="76">
        <f>SUM(AX574:AX582)</f>
        <v>12.857142857142859</v>
      </c>
      <c r="AZ584" s="77">
        <f>SUM(AZ574:AZ582)</f>
        <v>285.71428571428572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95.142857142857125</v>
      </c>
      <c r="Y587" s="100">
        <f>X584*Y585</f>
        <v>317.14285714285711</v>
      </c>
      <c r="Z587" s="100">
        <f>ROUND((X584*Z585),0)</f>
        <v>539</v>
      </c>
      <c r="AA587" s="101" t="s">
        <v>86</v>
      </c>
      <c r="AB587" s="109">
        <f>Z584/X584</f>
        <v>24.864864864864863</v>
      </c>
      <c r="AC587" s="102"/>
      <c r="AD587" s="102"/>
      <c r="AE587" s="103"/>
      <c r="AF587" s="104"/>
      <c r="AG587" s="104"/>
      <c r="AH587" s="104"/>
      <c r="AK587" s="99">
        <f>AK584*AK585</f>
        <v>93.214285714285694</v>
      </c>
      <c r="AL587" s="100">
        <f>AK584*AL585</f>
        <v>310.71428571428567</v>
      </c>
      <c r="AM587" s="100">
        <f>ROUND((AK584*AM585),0)</f>
        <v>528</v>
      </c>
      <c r="AN587" s="101" t="s">
        <v>86</v>
      </c>
      <c r="AO587" s="109">
        <f>AM584/AK584</f>
        <v>24.919540229885062</v>
      </c>
      <c r="AP587" s="102"/>
      <c r="AQ587" s="102"/>
      <c r="AR587" s="103"/>
      <c r="AS587" s="104"/>
      <c r="AT587" s="104"/>
      <c r="AU587" s="104"/>
      <c r="AX587" s="99">
        <f>AX584*AX585</f>
        <v>1.9285714285714288</v>
      </c>
      <c r="AY587" s="100">
        <f>AX584*AY585</f>
        <v>6.4285714285714297</v>
      </c>
      <c r="AZ587" s="100">
        <f>ROUND((AX584*AZ585),0)</f>
        <v>11</v>
      </c>
      <c r="BA587" s="101" t="s">
        <v>86</v>
      </c>
      <c r="BB587" s="109">
        <f>AZ584/AX584</f>
        <v>22.222222222222218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4440</v>
      </c>
      <c r="F594" s="149">
        <f>SUM(CA3:CL170)</f>
        <v>4350</v>
      </c>
      <c r="G594" s="149">
        <f>SUM(BN3:BY170)</f>
        <v>90</v>
      </c>
      <c r="H594" s="150">
        <f>G594/E594</f>
        <v>2.0270270270270271E-2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634.28571428571433</v>
      </c>
      <c r="F595" s="149">
        <f>F594/7</f>
        <v>621.42857142857144</v>
      </c>
      <c r="G595" s="149">
        <f>G594/7</f>
        <v>12.857142857142858</v>
      </c>
      <c r="H595" s="150">
        <f t="shared" ref="H595:H601" si="737">G595/E595</f>
        <v>2.0270270270270268E-2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26.428571428571427</v>
      </c>
      <c r="F596" s="149">
        <f>F594/168</f>
        <v>25.892857142857142</v>
      </c>
      <c r="G596" s="149">
        <f>G594/168</f>
        <v>0.5357142857142857</v>
      </c>
      <c r="H596" s="150">
        <f t="shared" si="737"/>
        <v>2.0270270270270271E-2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549.14285714285711</v>
      </c>
      <c r="F597" s="149">
        <f>(T554-U554)</f>
        <v>537.28571428571422</v>
      </c>
      <c r="G597" s="149">
        <f>U554</f>
        <v>11.857142857142856</v>
      </c>
      <c r="H597" s="150">
        <f t="shared" si="737"/>
        <v>2.1592091571279916E-2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85.14285714285711</v>
      </c>
      <c r="F598" s="149">
        <f>(T555-U555)</f>
        <v>84.14285714285711</v>
      </c>
      <c r="G598" s="149">
        <f>U555</f>
        <v>1.0000000000000018</v>
      </c>
      <c r="H598" s="150">
        <f t="shared" si="737"/>
        <v>1.1744966442953045E-2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656.80000000000007</v>
      </c>
      <c r="F599" s="151">
        <f>I491</f>
        <v>641.80000000000007</v>
      </c>
      <c r="G599" s="151">
        <f>M491</f>
        <v>14.999999999999995</v>
      </c>
      <c r="H599" s="150">
        <f>G599/E599</f>
        <v>2.2838002436053582E-2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625</v>
      </c>
      <c r="F600" s="148">
        <f>I361</f>
        <v>622</v>
      </c>
      <c r="G600" s="148">
        <f>M361</f>
        <v>3</v>
      </c>
      <c r="H600" s="150">
        <f t="shared" si="737"/>
        <v>4.7999999999999996E-3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531</v>
      </c>
      <c r="F601" s="148">
        <f>I426</f>
        <v>519</v>
      </c>
      <c r="G601" s="148">
        <f>M426</f>
        <v>12</v>
      </c>
      <c r="H601" s="150">
        <f t="shared" si="737"/>
        <v>2.2598870056497175E-2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24.864864864864863</v>
      </c>
      <c r="F602" s="152">
        <f>AO587</f>
        <v>24.919540229885062</v>
      </c>
      <c r="G602" s="152">
        <f>BB587</f>
        <v>22.222222222222218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21.235691987513004</v>
      </c>
      <c r="F603" s="153">
        <f>Y558</f>
        <v>21.304174421696356</v>
      </c>
      <c r="G603" s="153">
        <f>Z555</f>
        <v>18.132530120481928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22.348993288590606</v>
      </c>
      <c r="F604" s="153">
        <f>Y557</f>
        <v>22.436332767402373</v>
      </c>
      <c r="G604" s="153">
        <f>Z554</f>
        <v>15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1350</v>
      </c>
      <c r="F605" s="181">
        <f>SUM(CB3:CI170)</f>
        <v>1338</v>
      </c>
      <c r="G605" s="180">
        <f>SUM(BO3:BV170)</f>
        <v>12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21.666666666666668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0.69241379310344831</v>
      </c>
      <c r="C611" s="226">
        <f>I611/L611</f>
        <v>0.8666666666666667</v>
      </c>
      <c r="D611" s="225">
        <f>N611/K611</f>
        <v>0.30758620689655175</v>
      </c>
      <c r="E611" s="225">
        <f>O611/L611</f>
        <v>0.13333333333333333</v>
      </c>
      <c r="F611" s="146"/>
      <c r="G611" s="146"/>
      <c r="H611" s="146">
        <f>SUM(CA3:CA170)</f>
        <v>3012</v>
      </c>
      <c r="I611" s="146">
        <f>SUM(BN3:BN170)</f>
        <v>78</v>
      </c>
      <c r="J611" s="146"/>
      <c r="K611" s="146">
        <f>SUM(CA3:CL170)</f>
        <v>4350</v>
      </c>
      <c r="L611">
        <f>SUM(BN3:BY170)</f>
        <v>90</v>
      </c>
      <c r="M611"/>
      <c r="N611">
        <f>K611-H611</f>
        <v>1338</v>
      </c>
      <c r="O611">
        <f>L611-I611</f>
        <v>12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0.97057471264367812</v>
      </c>
      <c r="C612" s="226">
        <f t="shared" ref="C612:C619" si="740">I612/L612</f>
        <v>0.97777777777777775</v>
      </c>
      <c r="D612" s="225">
        <f t="shared" ref="D612:D619" si="741">N612/K612</f>
        <v>2.9425287356321838E-2</v>
      </c>
      <c r="E612" s="225">
        <f t="shared" ref="E612:E619" si="742">O612/L612</f>
        <v>2.2222222222222223E-2</v>
      </c>
      <c r="F612"/>
      <c r="G612"/>
      <c r="H612" s="146">
        <f>SUM(CB3:CB170)+H611</f>
        <v>4222</v>
      </c>
      <c r="I612" s="146">
        <f>SUM(BO3:BO170)+I611</f>
        <v>88</v>
      </c>
      <c r="J612"/>
      <c r="K612">
        <f>K611</f>
        <v>4350</v>
      </c>
      <c r="L612">
        <f>L611</f>
        <v>90</v>
      </c>
      <c r="M612"/>
      <c r="N612">
        <f>K612-H612</f>
        <v>128</v>
      </c>
      <c r="O612">
        <f>L612-I612</f>
        <v>2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0.99885057471264371</v>
      </c>
      <c r="C613" s="226">
        <f t="shared" si="740"/>
        <v>1</v>
      </c>
      <c r="D613" s="225">
        <f t="shared" si="741"/>
        <v>1.1494252873563218E-3</v>
      </c>
      <c r="E613" s="225">
        <f t="shared" si="742"/>
        <v>0</v>
      </c>
      <c r="F613"/>
      <c r="G613"/>
      <c r="H613" s="146">
        <f>SUM(CC3:CC170)+H612</f>
        <v>4345</v>
      </c>
      <c r="I613" s="146">
        <f>SUM(BP3:BP170)+I612</f>
        <v>90</v>
      </c>
      <c r="J613"/>
      <c r="K613">
        <f>K611</f>
        <v>4350</v>
      </c>
      <c r="L613">
        <f>L611</f>
        <v>90</v>
      </c>
      <c r="M613"/>
      <c r="N613">
        <f t="shared" ref="N613:N619" si="743">K613-H613</f>
        <v>5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4350</v>
      </c>
      <c r="I614">
        <f>SUM(BQ3:BQ170)+I613</f>
        <v>90</v>
      </c>
      <c r="J614"/>
      <c r="K614">
        <f>K611</f>
        <v>4350</v>
      </c>
      <c r="L614">
        <f>L611</f>
        <v>90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4350</v>
      </c>
      <c r="I615">
        <f>SUM(BR3:BR170)+I614</f>
        <v>90</v>
      </c>
      <c r="J615"/>
      <c r="K615">
        <f>K611</f>
        <v>4350</v>
      </c>
      <c r="L615">
        <f>L611</f>
        <v>90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4350</v>
      </c>
      <c r="I616">
        <f>SUM(BS3:BS170)+I615</f>
        <v>90</v>
      </c>
      <c r="J616"/>
      <c r="K616">
        <f>K611</f>
        <v>4350</v>
      </c>
      <c r="L616">
        <f>L611</f>
        <v>90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4350</v>
      </c>
      <c r="I617">
        <f>SUM(BT3:BT170)+I616</f>
        <v>90</v>
      </c>
      <c r="J617"/>
      <c r="K617">
        <f>K611</f>
        <v>4350</v>
      </c>
      <c r="L617">
        <f>L611</f>
        <v>90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4350</v>
      </c>
      <c r="I618">
        <f>SUM(BU3:BU170)+I617</f>
        <v>90</v>
      </c>
      <c r="J618"/>
      <c r="K618">
        <f>K611</f>
        <v>4350</v>
      </c>
      <c r="L618">
        <f>L611</f>
        <v>90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4350</v>
      </c>
      <c r="I619" s="2">
        <f>SUM(BV3:BY170)+I618</f>
        <v>90</v>
      </c>
      <c r="J619"/>
      <c r="K619">
        <f>K611</f>
        <v>4350</v>
      </c>
      <c r="L619">
        <f>L611</f>
        <v>90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Synthèse</vt:lpstr>
      <vt:lpstr>Comptage Vitesse Sens1 60 Min</vt:lpstr>
      <vt:lpstr>Comptage Vitesse Sens1 60 Min B</vt:lpstr>
      <vt:lpstr>debit_total</vt:lpstr>
      <vt:lpstr>'Comptage Vitesse Sens1 60 Min 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2021-11-03T15:53:36Z</cp:lastPrinted>
  <dcterms:created xsi:type="dcterms:W3CDTF">1998-02-14T17:46:59Z</dcterms:created>
  <dcterms:modified xsi:type="dcterms:W3CDTF">2021-11-03T15:54:26Z</dcterms:modified>
</cp:coreProperties>
</file>